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6630" tabRatio="766" activeTab="2"/>
  </bookViews>
  <sheets>
    <sheet name="hlavička" sheetId="1" r:id="rId1"/>
    <sheet name="výsledky" sheetId="2" r:id="rId2"/>
    <sheet name="Výsl absolut" sheetId="3" r:id="rId3"/>
    <sheet name="List1" sheetId="4" state="hidden" r:id="rId4"/>
    <sheet name="bodovací prostor" sheetId="5" state="hidden" r:id="rId5"/>
    <sheet name="Dru" sheetId="6" r:id="rId6"/>
    <sheet name="DruCelk" sheetId="7" r:id="rId7"/>
    <sheet name="databáze hráčů" sheetId="8" state="hidden" r:id="rId8"/>
    <sheet name="dotazy" sheetId="9" state="hidden" r:id="rId9"/>
  </sheets>
  <definedNames>
    <definedName name="_xlnm._FilterDatabase" localSheetId="3" hidden="1">'List1'!$A$2:$P$59</definedName>
    <definedName name="_xlnm.Print_Area" localSheetId="0">'hlavička'!$A$1:$I$39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M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7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7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8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3.xml><?xml version="1.0" encoding="utf-8"?>
<comments xmlns="http://schemas.openxmlformats.org/spreadsheetml/2006/main">
  <authors>
    <author>rak</author>
  </authors>
  <commentList>
    <comment ref="M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4.xml><?xml version="1.0" encoding="utf-8"?>
<comments xmlns="http://schemas.openxmlformats.org/spreadsheetml/2006/main">
  <authors>
    <author>rak</author>
  </authors>
  <commentList>
    <comment ref="M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4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M5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comments5.xml><?xml version="1.0" encoding="utf-8"?>
<comments xmlns="http://schemas.openxmlformats.org/spreadsheetml/2006/main">
  <authors>
    <author>rak</author>
  </authors>
  <commentList>
    <comment ref="Q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1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2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3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4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0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1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3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4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5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6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7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8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  <comment ref="Q59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<sst xmlns="http://schemas.openxmlformats.org/spreadsheetml/2006/main" count="4405" uniqueCount="1057">
  <si>
    <t>reg.č.</t>
  </si>
  <si>
    <t>Open</t>
  </si>
  <si>
    <t>KP</t>
  </si>
  <si>
    <t>Tour</t>
  </si>
  <si>
    <t>PZ</t>
  </si>
  <si>
    <t>mtg</t>
  </si>
  <si>
    <t>mg</t>
  </si>
  <si>
    <t>mtg+filc</t>
  </si>
  <si>
    <t>mtg+mg</t>
  </si>
  <si>
    <t>CTM</t>
  </si>
  <si>
    <t>MR</t>
  </si>
  <si>
    <t>GP</t>
  </si>
  <si>
    <t xml:space="preserve"> vepište prosím číslo</t>
  </si>
  <si>
    <t>B</t>
  </si>
  <si>
    <t>k</t>
  </si>
  <si>
    <t>Právě jen do typu turnaje, pro který děláte body,</t>
  </si>
  <si>
    <t>Jinak to s Vámi nebude hrát.</t>
  </si>
  <si>
    <t>Co je to za turnaj ?</t>
  </si>
  <si>
    <t>Pokud zadáte jedničku do turnaje toho správného typu, tak se Vám v tabulce Bodovací prostor</t>
  </si>
  <si>
    <t>místo zápisu " #N/A " objeví pro kontrolu zadaný typ turnaje.</t>
  </si>
  <si>
    <t>je už připraven vzoreček na výpočet bodů. Jakmile seřadíte hráče podle průměru, tak se opraví</t>
  </si>
  <si>
    <t>všechny hráče.</t>
  </si>
  <si>
    <t>Dotazovací tabulka (trochu amatérská, neb v tom excelu toho moc neumím)</t>
  </si>
  <si>
    <t>p</t>
  </si>
  <si>
    <t>Mimotechnická pomůcka pro čtyřkolové Openy na eternitu (50% všech turnajů ČMGS) - princip</t>
  </si>
  <si>
    <t>co bod to úder zavedený u bodování nemužských kategorií zůstal, je tedy možno na místě počítat</t>
  </si>
  <si>
    <r>
      <t xml:space="preserve">Dále se Vám spočítá o buňku níže průměr příslušného počtu prvních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hráčů a vlevo vedle ní</t>
    </r>
  </si>
  <si>
    <r>
      <t xml:space="preserve">do té doby nesmysl na průměr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hráčů a v té chvíli můžete zkopírovat vzoreček pro </t>
    </r>
  </si>
  <si>
    <r>
      <t xml:space="preserve">Pro Vaši informaci (není nutné znát) :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= počet hráčů, ze kterých se vypočítává průměr na "Par"</t>
    </r>
  </si>
  <si>
    <r>
      <t>k</t>
    </r>
    <r>
      <rPr>
        <sz val="11"/>
        <rFont val="Garamond"/>
        <family val="1"/>
      </rPr>
      <t xml:space="preserve"> = koeficient, který určuje změnu bodů v závislosti na výkonu.</t>
    </r>
  </si>
  <si>
    <t>r.č.</t>
  </si>
  <si>
    <t>Příjmení</t>
  </si>
  <si>
    <t>Jméno</t>
  </si>
  <si>
    <t>kat.</t>
  </si>
  <si>
    <t>Č / M</t>
  </si>
  <si>
    <t>obl.</t>
  </si>
  <si>
    <t>klub</t>
  </si>
  <si>
    <t>VT</t>
  </si>
  <si>
    <t>1.</t>
  </si>
  <si>
    <t>m</t>
  </si>
  <si>
    <t>ms</t>
  </si>
  <si>
    <t>KDG Šternberk</t>
  </si>
  <si>
    <t>2.</t>
  </si>
  <si>
    <t>3.</t>
  </si>
  <si>
    <t>4.</t>
  </si>
  <si>
    <t>TJ UNEX Uničov</t>
  </si>
  <si>
    <t>5.</t>
  </si>
  <si>
    <t>č</t>
  </si>
  <si>
    <t>čs</t>
  </si>
  <si>
    <t>6.</t>
  </si>
  <si>
    <t>čz</t>
  </si>
  <si>
    <t>GC 85 Rakovník</t>
  </si>
  <si>
    <t>7.</t>
  </si>
  <si>
    <t>8.</t>
  </si>
  <si>
    <t>9.</t>
  </si>
  <si>
    <t>MGK Spartak Příbram</t>
  </si>
  <si>
    <t>10.</t>
  </si>
  <si>
    <t>M</t>
  </si>
  <si>
    <t>11.</t>
  </si>
  <si>
    <t>SKDG Jesenice</t>
  </si>
  <si>
    <t>12.</t>
  </si>
  <si>
    <t>13.</t>
  </si>
  <si>
    <t>14.</t>
  </si>
  <si>
    <t>15.</t>
  </si>
  <si>
    <t>16.</t>
  </si>
  <si>
    <t>17.</t>
  </si>
  <si>
    <t>MGC Plzeň</t>
  </si>
  <si>
    <t>18.</t>
  </si>
  <si>
    <t>MGC Hradečtí Orli</t>
  </si>
  <si>
    <t>19.</t>
  </si>
  <si>
    <t>20.</t>
  </si>
  <si>
    <t>21.</t>
  </si>
  <si>
    <t>22.</t>
  </si>
  <si>
    <t>23.</t>
  </si>
  <si>
    <t>MGC Olomouc</t>
  </si>
  <si>
    <t>24.</t>
  </si>
  <si>
    <t>25.</t>
  </si>
  <si>
    <t>26.</t>
  </si>
  <si>
    <t>27.</t>
  </si>
  <si>
    <t>28.</t>
  </si>
  <si>
    <t>29.</t>
  </si>
  <si>
    <t>30.</t>
  </si>
  <si>
    <t>SK DG Chomutov</t>
  </si>
  <si>
    <t>31.</t>
  </si>
  <si>
    <t>32.</t>
  </si>
  <si>
    <t>mj</t>
  </si>
  <si>
    <t>KGB Kojetín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</si>
  <si>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</si>
  <si>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</si>
  <si>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</si>
  <si>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</si>
  <si>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</si>
  <si>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</si>
  <si>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</si>
  <si>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</si>
  <si>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</si>
  <si>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</si>
  <si>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KDG 2000 Ostrava</t>
  </si>
  <si>
    <t>43.</t>
  </si>
  <si>
    <t>MGC Opava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</si>
  <si>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</si>
  <si>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</si>
  <si>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</si>
  <si>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</si>
  <si>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</si>
  <si>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</si>
  <si>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</si>
  <si>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</si>
  <si>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</si>
  <si>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</si>
  <si>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</si>
  <si>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</si>
  <si>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</si>
  <si>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</si>
  <si>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MGC Jedovnice</t>
  </si>
  <si>
    <t>58.</t>
  </si>
  <si>
    <t>59.</t>
  </si>
  <si>
    <t>SK TEMPO Praha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</si>
  <si>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</si>
  <si>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</si>
  <si>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</si>
  <si>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</si>
  <si>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</si>
  <si>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</si>
  <si>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</si>
  <si>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</si>
  <si>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</si>
  <si>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</si>
  <si>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</si>
  <si>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</si>
  <si>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</si>
  <si>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</si>
  <si>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MG SEBA Tanvald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</si>
  <si>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</si>
  <si>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</si>
  <si>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</si>
  <si>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</si>
  <si>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</si>
  <si>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</si>
  <si>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</si>
  <si>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</si>
  <si>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</si>
  <si>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</si>
  <si>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</si>
  <si>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</si>
  <si>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</si>
  <si>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</si>
  <si>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</si>
  <si>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</si>
  <si>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</si>
  <si>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</si>
  <si>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MGC 90 Brno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</si>
  <si>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</si>
  <si>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</si>
  <si>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</si>
  <si>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</si>
  <si>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</si>
  <si>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</si>
  <si>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</si>
  <si>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</si>
  <si>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</si>
  <si>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KDG Tovačov</t>
  </si>
  <si>
    <t>101.</t>
  </si>
  <si>
    <t>102.</t>
  </si>
  <si>
    <t>103.</t>
  </si>
  <si>
    <t>104.</t>
  </si>
  <si>
    <t>105.</t>
  </si>
  <si>
    <t>MGC Holešov</t>
  </si>
  <si>
    <t>106.</t>
  </si>
  <si>
    <t>107.</t>
  </si>
  <si>
    <t>108.</t>
  </si>
  <si>
    <t>109.</t>
  </si>
  <si>
    <t>MGT PLUPO Vratimov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</si>
  <si>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</si>
  <si>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</si>
  <si>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</si>
  <si>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</si>
  <si>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</si>
  <si>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</si>
  <si>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</si>
  <si>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</si>
  <si>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</si>
  <si>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</si>
  <si>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</si>
  <si>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</si>
  <si>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</si>
  <si>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</si>
  <si>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</si>
  <si>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</si>
  <si>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</si>
  <si>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</si>
  <si>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</si>
  <si>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</si>
  <si>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</si>
  <si>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</si>
  <si>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</si>
  <si>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</si>
  <si>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</si>
  <si>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</si>
  <si>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ME Blansko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</si>
  <si>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</si>
  <si>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</si>
  <si>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</si>
  <si>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</si>
  <si>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</si>
  <si>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</si>
  <si>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</si>
  <si>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</si>
  <si>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</si>
  <si>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</si>
  <si>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</si>
  <si>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</si>
  <si>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</si>
  <si>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</si>
  <si>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</si>
  <si>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</si>
  <si>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</si>
  <si>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</si>
  <si>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</si>
  <si>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</si>
  <si>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</si>
  <si>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</si>
  <si>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</si>
  <si>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</si>
  <si>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</si>
  <si>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</si>
  <si>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</si>
  <si>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</si>
  <si>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</si>
  <si>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</si>
  <si>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</si>
  <si>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</si>
  <si>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</si>
  <si>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</si>
  <si>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</si>
  <si>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</si>
  <si>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</si>
  <si>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</si>
  <si>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</si>
  <si>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</si>
  <si>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</si>
  <si>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</si>
  <si>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</si>
  <si>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</si>
  <si>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</si>
  <si>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</si>
  <si>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</si>
  <si>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</si>
  <si>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</si>
  <si>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</si>
  <si>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</si>
  <si>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</si>
  <si>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</si>
  <si>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</si>
  <si>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</si>
  <si>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</si>
  <si>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</si>
  <si>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</si>
  <si>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</si>
  <si>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</si>
  <si>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</si>
  <si>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</si>
  <si>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</si>
  <si>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</si>
  <si>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</si>
  <si>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</si>
  <si>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</si>
  <si>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</si>
  <si>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</si>
  <si>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</si>
  <si>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</si>
  <si>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</si>
  <si>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</si>
  <si>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</si>
  <si>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</si>
  <si>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</si>
  <si>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</si>
  <si>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</si>
  <si>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</si>
  <si>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</si>
  <si>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</si>
  <si>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</si>
  <si>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</si>
  <si>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</si>
  <si>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</si>
  <si>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</si>
  <si>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</si>
  <si>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</si>
  <si>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</si>
  <si>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</si>
  <si>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</si>
  <si>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</si>
  <si>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</si>
  <si>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</si>
  <si>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</si>
  <si>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</si>
  <si>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</si>
  <si>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</si>
  <si>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</si>
  <si>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</si>
  <si>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</si>
  <si>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</si>
  <si>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</si>
  <si>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</si>
  <si>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</si>
  <si>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</si>
  <si>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</si>
  <si>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</si>
  <si>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</si>
  <si>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</si>
  <si>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</si>
  <si>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</si>
  <si>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</si>
  <si>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DGK Louny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</si>
  <si>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</si>
  <si>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</si>
  <si>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</si>
  <si>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</si>
  <si>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</si>
  <si>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</si>
  <si>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</si>
  <si>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</si>
  <si>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</si>
  <si>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</si>
  <si>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</si>
  <si>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</si>
  <si>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</si>
  <si>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</si>
  <si>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</si>
  <si>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</si>
  <si>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</si>
  <si>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</si>
  <si>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</si>
  <si>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</si>
  <si>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</si>
  <si>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</si>
  <si>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</si>
  <si>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</si>
  <si>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</si>
  <si>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</si>
  <si>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</si>
  <si>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</si>
  <si>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</si>
  <si>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</si>
  <si>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</si>
  <si>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</si>
  <si>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</si>
  <si>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</si>
  <si>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</si>
  <si>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</si>
  <si>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</si>
  <si>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</si>
  <si>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</si>
  <si>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</si>
  <si>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</si>
  <si>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</si>
  <si>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</si>
  <si>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</si>
  <si>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</si>
  <si>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</si>
  <si>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</si>
  <si>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</si>
  <si>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</si>
  <si>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</si>
  <si>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</si>
  <si>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</si>
  <si>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</si>
  <si>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</si>
  <si>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</si>
  <si>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</si>
  <si>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</si>
  <si>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</si>
  <si>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</si>
  <si>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</si>
  <si>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</si>
  <si>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</si>
  <si>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</si>
  <si>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</si>
  <si>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</si>
  <si>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</si>
  <si>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</si>
  <si>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</si>
  <si>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</si>
  <si>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</si>
  <si>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</si>
  <si>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</si>
  <si>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</si>
  <si>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</si>
  <si>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</si>
  <si>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</si>
  <si>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</si>
  <si>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SK Mlýn Přerov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</si>
  <si>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</si>
  <si>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</si>
  <si>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</si>
  <si>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</si>
  <si>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</si>
  <si>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</si>
  <si>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</si>
  <si>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</si>
  <si>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</si>
  <si>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</si>
  <si>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</si>
  <si>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</si>
  <si>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</si>
  <si>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</si>
  <si>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</si>
  <si>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</si>
  <si>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</si>
  <si>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</si>
  <si>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</si>
  <si>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</si>
  <si>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</si>
  <si>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</si>
  <si>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</si>
  <si>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</si>
  <si>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</si>
  <si>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</si>
  <si>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</si>
  <si>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</si>
  <si>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</si>
  <si>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</si>
  <si>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</si>
  <si>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</si>
  <si>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</si>
  <si>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</si>
  <si>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</si>
  <si>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</si>
  <si>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</si>
  <si>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</si>
  <si>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</si>
  <si>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</si>
  <si>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</si>
  <si>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</si>
  <si>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</si>
  <si>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</si>
  <si>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</si>
  <si>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</si>
  <si>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</si>
  <si>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</si>
  <si>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</si>
  <si>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</si>
  <si>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</si>
  <si>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</si>
  <si>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</si>
  <si>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</si>
  <si>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</si>
  <si>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</si>
  <si>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</si>
  <si>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</si>
  <si>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</si>
  <si>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</si>
  <si>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</si>
  <si>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</si>
  <si>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</si>
  <si>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</si>
  <si>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</si>
  <si>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</si>
  <si>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</si>
  <si>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</si>
  <si>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</si>
  <si>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</si>
  <si>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</si>
  <si>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</si>
  <si>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</si>
  <si>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</si>
  <si>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</si>
  <si>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poř.</t>
  </si>
  <si>
    <t>oddíl</t>
  </si>
  <si>
    <t>vt</t>
  </si>
  <si>
    <t>Sum</t>
  </si>
  <si>
    <t>prům.</t>
  </si>
  <si>
    <t>body</t>
  </si>
  <si>
    <t>filc</t>
  </si>
  <si>
    <r>
      <t>B</t>
    </r>
    <r>
      <rPr>
        <sz val="11"/>
        <rFont val="Garamond"/>
        <family val="1"/>
      </rPr>
      <t xml:space="preserve"> = "Par", tedy lépe řečeno počet bodů příslušející průměru </t>
    </r>
    <r>
      <rPr>
        <b/>
        <u val="single"/>
        <sz val="11"/>
        <rFont val="Garamond"/>
        <family val="1"/>
      </rPr>
      <t>p</t>
    </r>
    <r>
      <rPr>
        <sz val="11"/>
        <rFont val="Garamond"/>
        <family val="1"/>
      </rPr>
      <t xml:space="preserve"> nejlepších v absolutní kategorii</t>
    </r>
  </si>
  <si>
    <t>body stejně jako dřív, je jen o něco složitější zjistit průměr šesti nejlepších v absolutní kategorii.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</si>
  <si>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</si>
  <si>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</si>
  <si>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</si>
  <si>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</si>
  <si>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</si>
  <si>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</si>
  <si>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</si>
  <si>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</si>
  <si>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</si>
  <si>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</si>
  <si>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</si>
  <si>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</si>
  <si>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</si>
  <si>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</si>
  <si>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</si>
  <si>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Muži :</t>
  </si>
  <si>
    <t>Senioři :</t>
  </si>
  <si>
    <t>Ženy :</t>
  </si>
  <si>
    <t>Junioři :</t>
  </si>
  <si>
    <t>Žáci :</t>
  </si>
  <si>
    <t>kol</t>
  </si>
  <si>
    <t>S</t>
  </si>
  <si>
    <t>Z</t>
  </si>
  <si>
    <t>Jz</t>
  </si>
  <si>
    <t>J</t>
  </si>
  <si>
    <t>reg. č.</t>
  </si>
  <si>
    <t>kat</t>
  </si>
  <si>
    <t>sum</t>
  </si>
  <si>
    <t>1. DGC Bystřice p. H.</t>
  </si>
  <si>
    <t>SKDG Příbor</t>
  </si>
  <si>
    <t>SMG 2000 Ústí n. L.</t>
  </si>
  <si>
    <t>Body</t>
  </si>
  <si>
    <t>Ing.Radek Doležel</t>
  </si>
  <si>
    <t xml:space="preserve"> </t>
  </si>
  <si>
    <t>č.</t>
  </si>
  <si>
    <t>1.kolo</t>
  </si>
  <si>
    <t>2.kolo</t>
  </si>
  <si>
    <t>3.kolo</t>
  </si>
  <si>
    <t>4.kolo</t>
  </si>
  <si>
    <t>N</t>
  </si>
  <si>
    <t>MGC Holešov "B"</t>
  </si>
  <si>
    <t>MGC Jedovnice "B"</t>
  </si>
  <si>
    <t>TJ Start Brno</t>
  </si>
  <si>
    <t>údery</t>
  </si>
  <si>
    <t>Bednář Jaromír</t>
  </si>
  <si>
    <t>Karásek Otakar</t>
  </si>
  <si>
    <t>Karásek Jiří</t>
  </si>
  <si>
    <t>Římský Stanislav</t>
  </si>
  <si>
    <t>Fechtner Jan</t>
  </si>
  <si>
    <t>Kropáček Václav</t>
  </si>
  <si>
    <t>Prchal Petr</t>
  </si>
  <si>
    <t>1. MGC Děkanka Praha</t>
  </si>
  <si>
    <t>Václavík Roman</t>
  </si>
  <si>
    <t>Svoboda Miroslav</t>
  </si>
  <si>
    <t>Start Kopřivnice</t>
  </si>
  <si>
    <t>Boneš Josef</t>
  </si>
  <si>
    <t>Hála Jan</t>
  </si>
  <si>
    <t>SKGC Frant. Lázně</t>
  </si>
  <si>
    <t>Horáček Vlastislav</t>
  </si>
  <si>
    <t>Kratochvíl Jaroslav</t>
  </si>
  <si>
    <t>Nečekal František st.</t>
  </si>
  <si>
    <t>TJ MG Cheb</t>
  </si>
  <si>
    <t>Nečekalová Jana</t>
  </si>
  <si>
    <t>Bednář Harry</t>
  </si>
  <si>
    <t>Dohnal Tomáš</t>
  </si>
  <si>
    <t>Rosendorf Karel</t>
  </si>
  <si>
    <t>Vávra Zdeněk</t>
  </si>
  <si>
    <t>Benčík Leonard</t>
  </si>
  <si>
    <t>Henklová Danuše</t>
  </si>
  <si>
    <t>Pustofka František</t>
  </si>
  <si>
    <t>Šimek Pavel</t>
  </si>
  <si>
    <t>Vítek Aleš</t>
  </si>
  <si>
    <t>Jašek Vladislav</t>
  </si>
  <si>
    <t>Jašek Jindřich</t>
  </si>
  <si>
    <t>Mráz Josef</t>
  </si>
  <si>
    <t>Zapletal Zdeněk</t>
  </si>
  <si>
    <t>Lisa Miroslav st.</t>
  </si>
  <si>
    <t>Roemer Ivan</t>
  </si>
  <si>
    <t>Hubinger Miroslav</t>
  </si>
  <si>
    <t>Moravec Milan</t>
  </si>
  <si>
    <t>Vančura Libor</t>
  </si>
  <si>
    <t>Birešová Vlasta</t>
  </si>
  <si>
    <t>Lisová Věra</t>
  </si>
  <si>
    <t>Gerža Vít</t>
  </si>
  <si>
    <t>Kotek Michal</t>
  </si>
  <si>
    <t>Pergl Jan</t>
  </si>
  <si>
    <t>Hanzelka Lumír</t>
  </si>
  <si>
    <t>Sedláček Vladimír</t>
  </si>
  <si>
    <t>Holub Leopold</t>
  </si>
  <si>
    <t>Hybner Robert</t>
  </si>
  <si>
    <t>Šedek Jaroslav</t>
  </si>
  <si>
    <t>Hirschmannová Dagmar</t>
  </si>
  <si>
    <t>SK TEMPO PRAHA</t>
  </si>
  <si>
    <t>Čása Ivan</t>
  </si>
  <si>
    <t>bez</t>
  </si>
  <si>
    <t>Sedláčková Ludmila</t>
  </si>
  <si>
    <t>Bireš Jan</t>
  </si>
  <si>
    <t>Valenta Jan</t>
  </si>
  <si>
    <t>Metyš Jan</t>
  </si>
  <si>
    <t>Molnár Karel st.</t>
  </si>
  <si>
    <t>Švihel Ladislav</t>
  </si>
  <si>
    <t>Vodňanský Ladislav</t>
  </si>
  <si>
    <t>Wenzl Daniel</t>
  </si>
  <si>
    <t>Horák Pavel</t>
  </si>
  <si>
    <t>Šobor Jan</t>
  </si>
  <si>
    <t>Kuba František</t>
  </si>
  <si>
    <t>Benda Lumír</t>
  </si>
  <si>
    <t>Škurek Svatopluk</t>
  </si>
  <si>
    <t>Macourová Eva</t>
  </si>
  <si>
    <t>Tolarovič Ján</t>
  </si>
  <si>
    <t>Čech Vladimír</t>
  </si>
  <si>
    <t>Vaňák Václav</t>
  </si>
  <si>
    <t>Steklý Miroslav</t>
  </si>
  <si>
    <t>Mandák Josef</t>
  </si>
  <si>
    <t>Lipmann Milan</t>
  </si>
  <si>
    <t>Mužík Pavel</t>
  </si>
  <si>
    <t>Novák Libor</t>
  </si>
  <si>
    <t>Nepimach Luboš st.</t>
  </si>
  <si>
    <t>Poslušný Zdeněk</t>
  </si>
  <si>
    <t>Duchek René</t>
  </si>
  <si>
    <t>žádný</t>
  </si>
  <si>
    <t>Vlček Petr</t>
  </si>
  <si>
    <t>Kašpar Milouš</t>
  </si>
  <si>
    <t>Borovička Jiří</t>
  </si>
  <si>
    <t>Kadlec Jiří</t>
  </si>
  <si>
    <t>Malík Milan</t>
  </si>
  <si>
    <t>Mikulenka Petr</t>
  </si>
  <si>
    <t>Kubík Josef</t>
  </si>
  <si>
    <t>Žoch Svatomír</t>
  </si>
  <si>
    <t>Vosmíková Petra</t>
  </si>
  <si>
    <t>Pokorný Bohumil</t>
  </si>
  <si>
    <t>Láník Jan</t>
  </si>
  <si>
    <t>Hlaváč Zdeněk</t>
  </si>
  <si>
    <t>Bednář Jiří</t>
  </si>
  <si>
    <t>Ticháček Miroslav</t>
  </si>
  <si>
    <t>Složil Petr</t>
  </si>
  <si>
    <t>Řehák Jaroslav</t>
  </si>
  <si>
    <t>Bláha Milan</t>
  </si>
  <si>
    <t>Andr Zdeněk</t>
  </si>
  <si>
    <t>Souček Milan</t>
  </si>
  <si>
    <t>Vosmík Petr</t>
  </si>
  <si>
    <t>Lisa Miroslav ml.</t>
  </si>
  <si>
    <t>Macek Vojtěch</t>
  </si>
  <si>
    <t>Vitner Václav</t>
  </si>
  <si>
    <t>Lev Pavel</t>
  </si>
  <si>
    <t>Černý Vladimír</t>
  </si>
  <si>
    <t>Koča Martin</t>
  </si>
  <si>
    <t>Beran Robert</t>
  </si>
  <si>
    <t>Malík David</t>
  </si>
  <si>
    <t>Tománek Martin</t>
  </si>
  <si>
    <t>Trnka Jiří</t>
  </si>
  <si>
    <t>Doležel Ivan</t>
  </si>
  <si>
    <t>Doležel Pavel</t>
  </si>
  <si>
    <t>Doležel Radek st.</t>
  </si>
  <si>
    <t>Mikulík Oldřich</t>
  </si>
  <si>
    <t>Jansa Michal</t>
  </si>
  <si>
    <t>Nečekal František ml.</t>
  </si>
  <si>
    <t>Gruncl Josef</t>
  </si>
  <si>
    <t>Škubal Vladimír</t>
  </si>
  <si>
    <t>Nepimach Luboš ml.</t>
  </si>
  <si>
    <t>Majkus Zdeněk</t>
  </si>
  <si>
    <t>Waligora David</t>
  </si>
  <si>
    <t>Rieger Radim</t>
  </si>
  <si>
    <t>Drozda Zdeněk</t>
  </si>
  <si>
    <t>Vlček Lukáš</t>
  </si>
  <si>
    <t>Stejskal Bedřich</t>
  </si>
  <si>
    <t>Škopík Zdeněk</t>
  </si>
  <si>
    <t>Broumský Miroslav</t>
  </si>
  <si>
    <t>Broumský Jiří</t>
  </si>
  <si>
    <t>Bílek David</t>
  </si>
  <si>
    <t>Schreiber David</t>
  </si>
  <si>
    <t>Dočkal Lubomír st.</t>
  </si>
  <si>
    <t>Dočkalová Dana</t>
  </si>
  <si>
    <t>Mládenka Tomáš</t>
  </si>
  <si>
    <t>Vyška Radek</t>
  </si>
  <si>
    <t>Rimpler Jiří</t>
  </si>
  <si>
    <t>Vozár Josef</t>
  </si>
  <si>
    <t>Doleželová Lenka</t>
  </si>
  <si>
    <t>Vejražka Alan</t>
  </si>
  <si>
    <t>Adam Jaroslav</t>
  </si>
  <si>
    <t>Fiedlerová Jaroslava</t>
  </si>
  <si>
    <t>Navrátil Tomáš</t>
  </si>
  <si>
    <t>Bystřický Tomáš</t>
  </si>
  <si>
    <t>Hruška Michal</t>
  </si>
  <si>
    <t>Linhart Ladislav</t>
  </si>
  <si>
    <t>Perglová Anděla</t>
  </si>
  <si>
    <t>Lehocká Anna</t>
  </si>
  <si>
    <t>Staněk Stanislav</t>
  </si>
  <si>
    <t>Klimentová Soňa</t>
  </si>
  <si>
    <t>Fischer Richard</t>
  </si>
  <si>
    <t>Ječný Milan</t>
  </si>
  <si>
    <t>Komada Ondřej</t>
  </si>
  <si>
    <t>Liška Michal</t>
  </si>
  <si>
    <t>Vondrák Michal</t>
  </si>
  <si>
    <t>SK OAZA</t>
  </si>
  <si>
    <t>Vondráková Milena</t>
  </si>
  <si>
    <t>Grünvald Jaroslav</t>
  </si>
  <si>
    <t>Dočkalová Jana</t>
  </si>
  <si>
    <t>Svoboda Martin</t>
  </si>
  <si>
    <t>Schreiberová Martina</t>
  </si>
  <si>
    <t>Šenkyřík Vít</t>
  </si>
  <si>
    <t>Rak Antonín ing.</t>
  </si>
  <si>
    <t>Krecl Mojmír</t>
  </si>
  <si>
    <t>Martínek Ivo</t>
  </si>
  <si>
    <t>Bureš Zdeněk</t>
  </si>
  <si>
    <t>Vysloužil Tomáš</t>
  </si>
  <si>
    <t>Komadová Miroslava</t>
  </si>
  <si>
    <t>Fibír Pavel</t>
  </si>
  <si>
    <t>Pustofková Renata</t>
  </si>
  <si>
    <t>Dočkal Lubomír ml.</t>
  </si>
  <si>
    <t>Bystřická Adéla</t>
  </si>
  <si>
    <t>Fried Zdeněk</t>
  </si>
  <si>
    <t>Pohajda David</t>
  </si>
  <si>
    <t>Techmann Ondřej</t>
  </si>
  <si>
    <t>Techmann Jiří</t>
  </si>
  <si>
    <t>Landa Pavel</t>
  </si>
  <si>
    <t>Urbánek Michael</t>
  </si>
  <si>
    <t>Geržová Pavlína</t>
  </si>
  <si>
    <t>Šíbl Zbyněk</t>
  </si>
  <si>
    <t>Vlasák Roman</t>
  </si>
  <si>
    <t>Jirásek Jiří</t>
  </si>
  <si>
    <t>Dvořáček Mojmír</t>
  </si>
  <si>
    <t>Pohanka Pavel</t>
  </si>
  <si>
    <t>Žaloudek Martin</t>
  </si>
  <si>
    <t>Sedláček Břetislav</t>
  </si>
  <si>
    <t>Mucha Josef</t>
  </si>
  <si>
    <t>Gerža Pavel</t>
  </si>
  <si>
    <t>Gregor Tomáš</t>
  </si>
  <si>
    <t>Čech Lukáš</t>
  </si>
  <si>
    <t>Kudyn Pavel</t>
  </si>
  <si>
    <t>Doležel Jan</t>
  </si>
  <si>
    <t>Šlapák Michal</t>
  </si>
  <si>
    <t>Turek Tomáš</t>
  </si>
  <si>
    <t>Gregor Miloš</t>
  </si>
  <si>
    <t>Koubský Petr</t>
  </si>
  <si>
    <t>Ječný Martin</t>
  </si>
  <si>
    <t>Trnkal Milan st.</t>
  </si>
  <si>
    <t>Rendl Aleš</t>
  </si>
  <si>
    <t>Ječná Ivana</t>
  </si>
  <si>
    <t>Trnkal Tomáš</t>
  </si>
  <si>
    <t>Christu David</t>
  </si>
  <si>
    <t>Gruntorád Jakub</t>
  </si>
  <si>
    <t>Santler Pavel</t>
  </si>
  <si>
    <t>Sedláček Michal</t>
  </si>
  <si>
    <t>Hasal Martin</t>
  </si>
  <si>
    <t>Míka Jiří</t>
  </si>
  <si>
    <t>Vitner Jan</t>
  </si>
  <si>
    <t>Macháčková Šárka</t>
  </si>
  <si>
    <t>Macháček Zdeněk</t>
  </si>
  <si>
    <t>Švehla Michal</t>
  </si>
  <si>
    <t>Kouřilová Petra</t>
  </si>
  <si>
    <t>Regerová Lenka</t>
  </si>
  <si>
    <t>Mach Aleš</t>
  </si>
  <si>
    <t>Vondráková Markéta</t>
  </si>
  <si>
    <t>Pajkov Mitko</t>
  </si>
  <si>
    <t>Prokopová Olivia</t>
  </si>
  <si>
    <t>Havelka Martin</t>
  </si>
  <si>
    <t>Bednářová Radka</t>
  </si>
  <si>
    <t>Tietzová Kateřina</t>
  </si>
  <si>
    <t>Netopil Pavel</t>
  </si>
  <si>
    <t>Hufnágel Martin</t>
  </si>
  <si>
    <t>Šebela Vojtěch</t>
  </si>
  <si>
    <t>Šebela Radek</t>
  </si>
  <si>
    <t>Procházka Emil</t>
  </si>
  <si>
    <t>Vymazal Milan</t>
  </si>
  <si>
    <t>Cimerman Jaroslav</t>
  </si>
  <si>
    <t>Cimerman Jan</t>
  </si>
  <si>
    <t>Richter Jan</t>
  </si>
  <si>
    <t>Neubert Aleš</t>
  </si>
  <si>
    <t>Mansfeld Martin</t>
  </si>
  <si>
    <t>Mlčoch Martin</t>
  </si>
  <si>
    <t>Mlčoch Ondřej</t>
  </si>
  <si>
    <t>Švehlíková Silvie</t>
  </si>
  <si>
    <t>Dudová Barbora</t>
  </si>
  <si>
    <t>Soustružník Karel</t>
  </si>
  <si>
    <t>Janáček Milan</t>
  </si>
  <si>
    <t>Moutvička Jaroslav</t>
  </si>
  <si>
    <t>Moutvička Ondřej</t>
  </si>
  <si>
    <t>Peňáz Josef</t>
  </si>
  <si>
    <t>Löffelmann Roman</t>
  </si>
  <si>
    <t>Prokeš Jiří</t>
  </si>
  <si>
    <t>Kovář Josef</t>
  </si>
  <si>
    <t>Hudec Radoslav</t>
  </si>
  <si>
    <t>Čeladník Michal</t>
  </si>
  <si>
    <t>Řehulka Jan</t>
  </si>
  <si>
    <t>Machálek Dalibor</t>
  </si>
  <si>
    <t>Brettlová Jana</t>
  </si>
  <si>
    <t>Rok Josef</t>
  </si>
  <si>
    <t>Dočkal Alois</t>
  </si>
  <si>
    <t>Komeda Miroslav</t>
  </si>
  <si>
    <t>Dobrovolný Tibor</t>
  </si>
  <si>
    <t>Dobrovolná Karina</t>
  </si>
  <si>
    <t>Šatra Tadeáš</t>
  </si>
  <si>
    <t>Rimpler Josef</t>
  </si>
  <si>
    <t>Švandová Jana</t>
  </si>
  <si>
    <t>Miniatur golf club Polička</t>
  </si>
  <si>
    <t>Švanda František</t>
  </si>
  <si>
    <t>Švanda Ondřej</t>
  </si>
  <si>
    <t>Švanda Radek</t>
  </si>
  <si>
    <t>Martinů Ladislav</t>
  </si>
  <si>
    <t>Dostálková Vladimíra</t>
  </si>
  <si>
    <t>Vaněk Tomáš</t>
  </si>
  <si>
    <t>Vaško Michal</t>
  </si>
  <si>
    <t>Macho Ivan</t>
  </si>
  <si>
    <t>Šauer Cyril</t>
  </si>
  <si>
    <t>Straško Marián</t>
  </si>
  <si>
    <t>Nadaský Pavel</t>
  </si>
  <si>
    <t>Jonner Marek</t>
  </si>
  <si>
    <t>Rendl Jakub</t>
  </si>
  <si>
    <t>Dvořák Patrik</t>
  </si>
  <si>
    <t>Želizňák Jan</t>
  </si>
  <si>
    <t>Vyšková Erika</t>
  </si>
  <si>
    <t>Chládek Jan</t>
  </si>
  <si>
    <t>Vlček Štěpán</t>
  </si>
  <si>
    <t>Nečekalová Marcela</t>
  </si>
  <si>
    <t>Hornek Jakub</t>
  </si>
  <si>
    <t>Štropová Nikola</t>
  </si>
  <si>
    <t>Prokop Jan ml.</t>
  </si>
  <si>
    <t>Papoušek Michal</t>
  </si>
  <si>
    <t>Rieger Lumír</t>
  </si>
  <si>
    <t>Prajer Zdeněk</t>
  </si>
  <si>
    <t>Rejhon Zdeněk</t>
  </si>
  <si>
    <t>Hájek Ladislav</t>
  </si>
  <si>
    <t>Riegerová Michaela</t>
  </si>
  <si>
    <t>Dvořák Daniel</t>
  </si>
  <si>
    <t>Handlová Simona</t>
  </si>
  <si>
    <t>Souček Pavel</t>
  </si>
  <si>
    <t>Bendová Veronika</t>
  </si>
  <si>
    <t>Koubský Adam</t>
  </si>
  <si>
    <t>Kamarád Tomáš</t>
  </si>
  <si>
    <t>Kadidlová Věra</t>
  </si>
  <si>
    <t>Chalupa Tomáš</t>
  </si>
  <si>
    <t>Minigolf club Vsetín</t>
  </si>
  <si>
    <t>Metelka Radim</t>
  </si>
  <si>
    <t>Vašica Miroslav</t>
  </si>
  <si>
    <t>Zbránek Martin</t>
  </si>
  <si>
    <t>Fryšová Anna</t>
  </si>
  <si>
    <t>Smejkal Marek</t>
  </si>
  <si>
    <t>Dvořák Jan</t>
  </si>
  <si>
    <t>Janáček Robert</t>
  </si>
  <si>
    <t>Nakládal Luděk</t>
  </si>
  <si>
    <t>Hykel Vít</t>
  </si>
  <si>
    <t>Fríd Petr</t>
  </si>
  <si>
    <t>Stančík Michal</t>
  </si>
  <si>
    <t>Havrda Lukáš</t>
  </si>
  <si>
    <t>Dostálková Alice</t>
  </si>
  <si>
    <t>Kocman Radim</t>
  </si>
  <si>
    <t>Vyška Miroslav</t>
  </si>
  <si>
    <t>Zemánek Petr st.</t>
  </si>
  <si>
    <t>Karbus Tomáš</t>
  </si>
  <si>
    <t>Šimon Martin ing.</t>
  </si>
  <si>
    <t>Zemánek Petr ml.</t>
  </si>
  <si>
    <t>Fantal Jakub</t>
  </si>
  <si>
    <t>Fantal Miroslav</t>
  </si>
  <si>
    <t>Fajmon Jiří</t>
  </si>
  <si>
    <t>Honková Tereza</t>
  </si>
  <si>
    <t>Škaloud Ondřej</t>
  </si>
  <si>
    <t>Škaloud Vít</t>
  </si>
  <si>
    <t>Škaloudová Dita</t>
  </si>
  <si>
    <t>Rečka Michal</t>
  </si>
  <si>
    <t>Doležel Radek ml.</t>
  </si>
  <si>
    <t>Novák Blahoslav</t>
  </si>
  <si>
    <t>Pospíšil Martin</t>
  </si>
  <si>
    <t>Radnicová Lenka</t>
  </si>
  <si>
    <t>Satoránská Kateřina</t>
  </si>
  <si>
    <t>Hradec Milan</t>
  </si>
  <si>
    <t>Satoránský Milan</t>
  </si>
  <si>
    <t>Lišková Petra</t>
  </si>
  <si>
    <t>Lundák David</t>
  </si>
  <si>
    <t>Skácel Radek</t>
  </si>
  <si>
    <t>JR Golf Rychnov n. K.</t>
  </si>
  <si>
    <t>Janichová Jitka</t>
  </si>
  <si>
    <t>Adamová Karolína</t>
  </si>
  <si>
    <t>Modlitba Zdeněk</t>
  </si>
  <si>
    <t>Dušek Jiří</t>
  </si>
  <si>
    <t>Janich Michal</t>
  </si>
  <si>
    <t>Pohajdová Alena</t>
  </si>
  <si>
    <t>Staněk Jiří</t>
  </si>
  <si>
    <t>Nakládalová Jana</t>
  </si>
  <si>
    <t>Skřivánek Jan</t>
  </si>
  <si>
    <t>Zachová Marcela</t>
  </si>
  <si>
    <t>Kučera Lukáš</t>
  </si>
  <si>
    <t>Gelnar Ondřej</t>
  </si>
  <si>
    <t>Emmer Tomáš</t>
  </si>
  <si>
    <t>Hasch David</t>
  </si>
  <si>
    <t>Kutra Radomil</t>
  </si>
  <si>
    <t>Skoupý Petr</t>
  </si>
  <si>
    <t>Kadidlo David</t>
  </si>
  <si>
    <t>Doruška Petr</t>
  </si>
  <si>
    <t>Schreiber Václav</t>
  </si>
  <si>
    <t>Tomášek Martin</t>
  </si>
  <si>
    <t>Šuková Věra</t>
  </si>
  <si>
    <t>Šťasta Radek</t>
  </si>
  <si>
    <t>Hlaváč Otakar</t>
  </si>
  <si>
    <t>Svetková Jaroslava</t>
  </si>
  <si>
    <t>Krajčovič Adam</t>
  </si>
  <si>
    <t>Krafek Tomáš</t>
  </si>
  <si>
    <t>Raška Pavel</t>
  </si>
  <si>
    <t>Honskus Matěj</t>
  </si>
  <si>
    <t>Skoupý Martin</t>
  </si>
  <si>
    <t>Norek Bohumil</t>
  </si>
  <si>
    <t>Kubantová Lucie</t>
  </si>
  <si>
    <t>Kníže Katalin</t>
  </si>
  <si>
    <t>Doležálek Adam</t>
  </si>
  <si>
    <t>Krubner Jiří</t>
  </si>
  <si>
    <t>Kuthan Vít</t>
  </si>
  <si>
    <t>Wolf Jakub</t>
  </si>
  <si>
    <t>Bertels David</t>
  </si>
  <si>
    <t>Drbohlavová Veronika</t>
  </si>
  <si>
    <t>Wolf Jan</t>
  </si>
  <si>
    <t>Luxa Radek</t>
  </si>
  <si>
    <t>Petrů Martin</t>
  </si>
  <si>
    <t>Libigerová Eva</t>
  </si>
  <si>
    <t>Čejka Jaroslav</t>
  </si>
  <si>
    <t>Bednář Petr</t>
  </si>
  <si>
    <t>Bednář Martin</t>
  </si>
  <si>
    <t>Doleželová Alena</t>
  </si>
  <si>
    <t>Tichá Andrea</t>
  </si>
  <si>
    <t>Roubalíková Dagmar</t>
  </si>
  <si>
    <t>Coufalíková Petra</t>
  </si>
  <si>
    <t>Vlček Marek</t>
  </si>
  <si>
    <t>Doležálek Vratislav</t>
  </si>
  <si>
    <t>Čeladník Petr</t>
  </si>
  <si>
    <t>Martinec Petr</t>
  </si>
  <si>
    <t>Kollárik Lukáš</t>
  </si>
  <si>
    <t>Votík Tomáš</t>
  </si>
  <si>
    <t>Drozd Tomáš</t>
  </si>
  <si>
    <t>Drozd Michal</t>
  </si>
  <si>
    <t>Hnízdil Jakub</t>
  </si>
  <si>
    <t>Roubalík Petr</t>
  </si>
  <si>
    <t>Bednář Pavel</t>
  </si>
  <si>
    <t>Balek Marcel</t>
  </si>
  <si>
    <t>Doležílek Petr</t>
  </si>
  <si>
    <t>Birešová Kateřina</t>
  </si>
  <si>
    <t>Hubinger Josef</t>
  </si>
  <si>
    <t>Lakomý Hynek</t>
  </si>
  <si>
    <t>Svoboda Libor</t>
  </si>
  <si>
    <t>Bubeník Martin</t>
  </si>
  <si>
    <t>Bubík Michal</t>
  </si>
  <si>
    <t>Říha Michal</t>
  </si>
  <si>
    <t>Trebichalská Lucie</t>
  </si>
  <si>
    <t>Soukup Patrik</t>
  </si>
  <si>
    <t>Cimbálník Jakub</t>
  </si>
  <si>
    <t>Šafářová Lenka</t>
  </si>
  <si>
    <t>Kadaníková Pavla</t>
  </si>
  <si>
    <t>Víšek Martin</t>
  </si>
  <si>
    <t>Řeháková Zuzana</t>
  </si>
  <si>
    <t>Hrstka David</t>
  </si>
  <si>
    <t>Novák Matěj</t>
  </si>
  <si>
    <t>Svoboda Bohumil</t>
  </si>
  <si>
    <t>Lépová Dobrunka</t>
  </si>
  <si>
    <t>Pavelková Lucie</t>
  </si>
  <si>
    <t>Šebesta Zdeněk</t>
  </si>
  <si>
    <t>Buček Pavel</t>
  </si>
  <si>
    <t>Klimek Tomáš</t>
  </si>
  <si>
    <t>Solař Jiří</t>
  </si>
  <si>
    <t>Jendruščák  Michal</t>
  </si>
  <si>
    <t>Jendruščák Roman</t>
  </si>
  <si>
    <t>Květoň Petr</t>
  </si>
  <si>
    <t>Jandová Karolína</t>
  </si>
  <si>
    <t>Janda Roman</t>
  </si>
  <si>
    <t>Melichar Tomáš</t>
  </si>
  <si>
    <t>Burešová Daniela</t>
  </si>
  <si>
    <t>Bureš Tomáš</t>
  </si>
  <si>
    <t>Zábranský Martin</t>
  </si>
  <si>
    <t>Placrová Zuzana</t>
  </si>
  <si>
    <t>Sassmannová Pavlína</t>
  </si>
  <si>
    <t>Pašek Josef</t>
  </si>
  <si>
    <t>Placr Václav</t>
  </si>
  <si>
    <t>Novák  Ondřej</t>
  </si>
  <si>
    <t>Malachta Radek</t>
  </si>
  <si>
    <t>Blažková Ema</t>
  </si>
  <si>
    <t>Rychlík Milan</t>
  </si>
  <si>
    <t>Proška Jiří</t>
  </si>
  <si>
    <t>Slámová Alžběta</t>
  </si>
  <si>
    <t>Toman Lukáš</t>
  </si>
  <si>
    <t>Kopecká Veronika</t>
  </si>
  <si>
    <t>Pargáčová Vlasta</t>
  </si>
  <si>
    <t>Král Roman  ml.</t>
  </si>
  <si>
    <t>Rychlíková Zuzana</t>
  </si>
  <si>
    <t>Krejčíčková Klára</t>
  </si>
  <si>
    <t>Machala Petr</t>
  </si>
  <si>
    <t>Bětiková Ludvika</t>
  </si>
  <si>
    <t>1.DGC Bystřice p.H. "C"</t>
  </si>
  <si>
    <t>MGC ´90 Brno</t>
  </si>
  <si>
    <t>Ju</t>
  </si>
  <si>
    <t>S2</t>
  </si>
  <si>
    <t>Se</t>
  </si>
  <si>
    <t>Kaska Radek</t>
  </si>
  <si>
    <t>Olah Luděk</t>
  </si>
  <si>
    <t>Fiedler Vladimír</t>
  </si>
  <si>
    <t>Netopil Jan</t>
  </si>
  <si>
    <t>Jza</t>
  </si>
  <si>
    <t>Lojka Michal</t>
  </si>
  <si>
    <t>Waligorová Tereza</t>
  </si>
  <si>
    <t>Mleziva Ladislav</t>
  </si>
  <si>
    <t>Král Roman st.</t>
  </si>
  <si>
    <t>Palovič Juraj</t>
  </si>
  <si>
    <t>MGK Adara Radějov</t>
  </si>
  <si>
    <t>Šebelová Erika</t>
  </si>
  <si>
    <t>Paytina Ján</t>
  </si>
  <si>
    <t>Žaloudková Radka</t>
  </si>
  <si>
    <t>Tarandová Lenka</t>
  </si>
  <si>
    <t>Putnoky Michal</t>
  </si>
  <si>
    <t>Fajmon Michal</t>
  </si>
  <si>
    <t>Nečekal Marek</t>
  </si>
  <si>
    <t>Drgoň František</t>
  </si>
  <si>
    <t>Gardáš Jan</t>
  </si>
  <si>
    <t>Králová Blanka</t>
  </si>
  <si>
    <t>Pazderka Michal</t>
  </si>
  <si>
    <t>Vídenský Roman</t>
  </si>
  <si>
    <t>Lev David</t>
  </si>
  <si>
    <t>Šimanský René</t>
  </si>
  <si>
    <t>Polišenský Tomáš</t>
  </si>
  <si>
    <t>Derzsi Ladislav</t>
  </si>
  <si>
    <t>Meszárosová Veronika</t>
  </si>
  <si>
    <t>Ouředník Petr</t>
  </si>
  <si>
    <t>Halíř Jiří</t>
  </si>
  <si>
    <t>Hlaváč Pavel</t>
  </si>
  <si>
    <t>Staněk Jan ml.</t>
  </si>
  <si>
    <t>Staněk Jan</t>
  </si>
  <si>
    <t>Himerová Vendula</t>
  </si>
  <si>
    <t>Jurek Dominik</t>
  </si>
  <si>
    <t>Šmída Jan</t>
  </si>
  <si>
    <t>Hrabalík Aleš</t>
  </si>
  <si>
    <t>Bittner Jan</t>
  </si>
  <si>
    <t>Šubertová Zuzana</t>
  </si>
  <si>
    <t>Šípek Jan</t>
  </si>
  <si>
    <t>Procházka Jan</t>
  </si>
  <si>
    <t>Jakl Zbyněk</t>
  </si>
  <si>
    <t>Lojka Jakub</t>
  </si>
  <si>
    <t>Liška Václav</t>
  </si>
  <si>
    <t>Dicse Vojtěch</t>
  </si>
  <si>
    <t>Loukota Petr</t>
  </si>
  <si>
    <t>Krvačná Pavlína</t>
  </si>
  <si>
    <t>Hochmal Aleš</t>
  </si>
  <si>
    <t>Mikulecká Alina</t>
  </si>
  <si>
    <t>Dlab Michal</t>
  </si>
  <si>
    <t>Kadidlo Pavel</t>
  </si>
  <si>
    <t>Patočka Jan</t>
  </si>
  <si>
    <t>Vybíral Petr</t>
  </si>
  <si>
    <t>Kohnová Sára</t>
  </si>
  <si>
    <t>Dvorník Martin</t>
  </si>
  <si>
    <t>Kasková Alice</t>
  </si>
  <si>
    <t>Šklíba Jakub</t>
  </si>
  <si>
    <t>Nguyen Tat Anh Tuan</t>
  </si>
  <si>
    <t>Do Minh Hieu</t>
  </si>
  <si>
    <t>Senioři II :</t>
  </si>
  <si>
    <t>Seniorky:</t>
  </si>
  <si>
    <t>Žákyně:</t>
  </si>
  <si>
    <t>jméno hráče</t>
  </si>
  <si>
    <t>Jméno hráče</t>
  </si>
  <si>
    <t>Smíšená družstva - II.liga - Morava jih - 8.kolo</t>
  </si>
  <si>
    <t>3.OPEN Holešov</t>
  </si>
  <si>
    <t>Hudec Jan</t>
  </si>
  <si>
    <t>1.DGC Bystřice p.H.</t>
  </si>
  <si>
    <t>Jurozsek Jan</t>
  </si>
  <si>
    <t>Petr František</t>
  </si>
  <si>
    <t>Šustová Alen</t>
  </si>
  <si>
    <t>MGK ADARA Radějov</t>
  </si>
  <si>
    <t>Celková tabulka</t>
  </si>
  <si>
    <t>Jedovnice</t>
  </si>
  <si>
    <t>Tovačov</t>
  </si>
  <si>
    <t>Kojetín</t>
  </si>
  <si>
    <t>Přerov</t>
  </si>
  <si>
    <t>Bystřice p.H.</t>
  </si>
  <si>
    <t>Start Brno</t>
  </si>
  <si>
    <t>Blansko</t>
  </si>
  <si>
    <t>II. liga                                              smíšená družstva</t>
  </si>
  <si>
    <t>5. kolo</t>
  </si>
  <si>
    <t>6. kolo</t>
  </si>
  <si>
    <t>7.kolo</t>
  </si>
  <si>
    <t>Celkem:</t>
  </si>
  <si>
    <t>MGC 90 Brno „B“</t>
  </si>
  <si>
    <t>1.DGC Bystřice p./H. „C“</t>
  </si>
  <si>
    <t>Holešov</t>
  </si>
  <si>
    <t>8.kolo</t>
  </si>
  <si>
    <t>po 8. kole           II. liga smíšených družstev – 2008/2009        Morava-jih</t>
  </si>
  <si>
    <t>Michael Urbánek, Lumír Rieger</t>
  </si>
  <si>
    <t>Rejhon Z.,Složil P., Putnoky M.,Doležel R.,Mlčoch O.</t>
  </si>
  <si>
    <t>Šustová Alena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</si>
</sst>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  <numFmt numFmtId="177" formatCode="#,##0.0"/>
  </numFmts>
  <fonts count="6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7"/>
      <name val="Tahoma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MS Sans Serif"/>
      <family val="0"/>
    </font>
    <font>
      <b/>
      <sz val="12"/>
      <name val="Arial CE"/>
      <family val="2"/>
    </font>
    <font>
      <b/>
      <sz val="8"/>
      <color indexed="9"/>
      <name val="Arial CE"/>
      <family val="2"/>
    </font>
    <font>
      <b/>
      <sz val="14"/>
      <color indexed="9"/>
      <name val="Comic Sans MS"/>
      <family val="4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16" borderId="2" applyNumberFormat="0" applyAlignment="0" applyProtection="0"/>
    <xf numFmtId="4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7" borderId="8" applyNumberFormat="0" applyAlignment="0" applyProtection="0"/>
    <xf numFmtId="0" fontId="64" fillId="19" borderId="8" applyNumberFormat="0" applyAlignment="0" applyProtection="0"/>
    <xf numFmtId="0" fontId="65" fillId="19" borderId="9" applyNumberFormat="0" applyAlignment="0" applyProtection="0"/>
    <xf numFmtId="0" fontId="66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24" borderId="11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3" fillId="4" borderId="17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6" fillId="17" borderId="27" xfId="0" applyFont="1" applyFill="1" applyBorder="1" applyAlignment="1" applyProtection="1">
      <alignment/>
      <protection/>
    </xf>
    <xf numFmtId="0" fontId="17" fillId="17" borderId="28" xfId="0" applyFont="1" applyFill="1" applyBorder="1" applyAlignment="1" applyProtection="1">
      <alignment/>
      <protection/>
    </xf>
    <xf numFmtId="0" fontId="17" fillId="17" borderId="28" xfId="0" applyFont="1" applyFill="1" applyBorder="1" applyAlignment="1">
      <alignment/>
    </xf>
    <xf numFmtId="0" fontId="17" fillId="17" borderId="29" xfId="0" applyFont="1" applyFill="1" applyBorder="1" applyAlignment="1">
      <alignment/>
    </xf>
    <xf numFmtId="0" fontId="16" fillId="17" borderId="30" xfId="0" applyFont="1" applyFill="1" applyBorder="1" applyAlignment="1" applyProtection="1">
      <alignment/>
      <protection/>
    </xf>
    <xf numFmtId="0" fontId="17" fillId="17" borderId="31" xfId="0" applyFont="1" applyFill="1" applyBorder="1" applyAlignment="1" applyProtection="1">
      <alignment/>
      <protection/>
    </xf>
    <xf numFmtId="0" fontId="16" fillId="4" borderId="31" xfId="0" applyFont="1" applyFill="1" applyBorder="1" applyAlignment="1" applyProtection="1">
      <alignment horizontal="center"/>
      <protection/>
    </xf>
    <xf numFmtId="0" fontId="16" fillId="17" borderId="31" xfId="0" applyFont="1" applyFill="1" applyBorder="1" applyAlignment="1" applyProtection="1">
      <alignment/>
      <protection/>
    </xf>
    <xf numFmtId="0" fontId="17" fillId="17" borderId="31" xfId="0" applyFont="1" applyFill="1" applyBorder="1" applyAlignment="1">
      <alignment/>
    </xf>
    <xf numFmtId="0" fontId="17" fillId="17" borderId="3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6" fillId="17" borderId="0" xfId="0" applyFont="1" applyFill="1" applyBorder="1" applyAlignment="1">
      <alignment/>
    </xf>
    <xf numFmtId="0" fontId="14" fillId="17" borderId="0" xfId="0" applyFont="1" applyFill="1" applyBorder="1" applyAlignment="1">
      <alignment/>
    </xf>
    <xf numFmtId="0" fontId="14" fillId="17" borderId="0" xfId="0" applyFont="1" applyFill="1" applyBorder="1" applyAlignment="1" applyProtection="1">
      <alignment/>
      <protection/>
    </xf>
    <xf numFmtId="0" fontId="13" fillId="17" borderId="0" xfId="0" applyFont="1" applyFill="1" applyBorder="1" applyAlignment="1">
      <alignment/>
    </xf>
    <xf numFmtId="0" fontId="13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/>
      <protection/>
    </xf>
    <xf numFmtId="0" fontId="6" fillId="17" borderId="0" xfId="0" applyFont="1" applyFill="1" applyBorder="1" applyAlignment="1" applyProtection="1">
      <alignment horizontal="center"/>
      <protection/>
    </xf>
    <xf numFmtId="0" fontId="6" fillId="17" borderId="0" xfId="0" applyFont="1" applyFill="1" applyAlignment="1">
      <alignment horizontal="center"/>
    </xf>
    <xf numFmtId="2" fontId="6" fillId="17" borderId="0" xfId="0" applyNumberFormat="1" applyFont="1" applyFill="1" applyAlignment="1">
      <alignment horizontal="center"/>
    </xf>
    <xf numFmtId="166" fontId="6" fillId="17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Alignment="1" applyProtection="1">
      <alignment horizontal="center"/>
      <protection/>
    </xf>
    <xf numFmtId="2" fontId="6" fillId="17" borderId="0" xfId="0" applyNumberFormat="1" applyFont="1" applyFill="1" applyAlignment="1" applyProtection="1">
      <alignment horizontal="center"/>
      <protection/>
    </xf>
    <xf numFmtId="0" fontId="0" fillId="0" borderId="0" xfId="47">
      <alignment/>
      <protection/>
    </xf>
    <xf numFmtId="0" fontId="14" fillId="0" borderId="0" xfId="47" applyFont="1">
      <alignment/>
      <protection/>
    </xf>
    <xf numFmtId="0" fontId="20" fillId="0" borderId="0" xfId="47" applyFont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"/>
      <protection/>
    </xf>
    <xf numFmtId="0" fontId="21" fillId="0" borderId="0" xfId="47" applyFont="1" applyAlignment="1">
      <alignment horizontal="center" vertical="center"/>
      <protection/>
    </xf>
    <xf numFmtId="0" fontId="20" fillId="0" borderId="0" xfId="47" applyFont="1" applyAlignment="1">
      <alignment/>
      <protection/>
    </xf>
    <xf numFmtId="0" fontId="22" fillId="0" borderId="0" xfId="47" applyFont="1" applyAlignment="1">
      <alignment horizontal="left"/>
      <protection/>
    </xf>
    <xf numFmtId="0" fontId="0" fillId="0" borderId="0" xfId="47" applyAlignment="1">
      <alignment horizontal="left"/>
      <protection/>
    </xf>
    <xf numFmtId="0" fontId="0" fillId="0" borderId="0" xfId="47" applyAlignment="1">
      <alignment horizontal="right"/>
      <protection/>
    </xf>
    <xf numFmtId="0" fontId="22" fillId="0" borderId="0" xfId="47" applyFont="1" applyAlignment="1">
      <alignment horizontal="right"/>
      <protection/>
    </xf>
    <xf numFmtId="0" fontId="16" fillId="0" borderId="0" xfId="47" applyFont="1" applyAlignment="1">
      <alignment horizontal="left"/>
      <protection/>
    </xf>
    <xf numFmtId="0" fontId="23" fillId="26" borderId="33" xfId="49" applyFont="1" applyFill="1" applyBorder="1" applyAlignment="1">
      <alignment horizontal="center"/>
      <protection/>
    </xf>
    <xf numFmtId="0" fontId="3" fillId="26" borderId="33" xfId="4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17" borderId="0" xfId="0" applyFont="1" applyFill="1" applyBorder="1" applyAlignment="1" applyProtection="1">
      <alignment horizontal="center"/>
      <protection/>
    </xf>
    <xf numFmtId="0" fontId="6" fillId="24" borderId="34" xfId="0" applyFont="1" applyFill="1" applyBorder="1" applyAlignment="1">
      <alignment horizontal="center"/>
    </xf>
    <xf numFmtId="0" fontId="6" fillId="25" borderId="3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11" borderId="36" xfId="0" applyFont="1" applyFill="1" applyBorder="1" applyAlignment="1">
      <alignment/>
    </xf>
    <xf numFmtId="0" fontId="1" fillId="11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left"/>
    </xf>
    <xf numFmtId="0" fontId="1" fillId="11" borderId="29" xfId="0" applyFont="1" applyFill="1" applyBorder="1" applyAlignment="1">
      <alignment horizontal="left"/>
    </xf>
    <xf numFmtId="0" fontId="1" fillId="11" borderId="27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/>
    </xf>
    <xf numFmtId="0" fontId="2" fillId="11" borderId="30" xfId="0" applyFont="1" applyFill="1" applyBorder="1" applyAlignment="1">
      <alignment horizontal="left"/>
    </xf>
    <xf numFmtId="0" fontId="1" fillId="11" borderId="32" xfId="0" applyFont="1" applyFill="1" applyBorder="1" applyAlignment="1">
      <alignment horizontal="left"/>
    </xf>
    <xf numFmtId="0" fontId="1" fillId="11" borderId="30" xfId="0" applyFont="1" applyFill="1" applyBorder="1" applyAlignment="1">
      <alignment/>
    </xf>
    <xf numFmtId="0" fontId="2" fillId="11" borderId="37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28" fillId="17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38" xfId="0" applyFont="1" applyBorder="1" applyAlignment="1">
      <alignment horizontal="center"/>
    </xf>
    <xf numFmtId="0" fontId="33" fillId="0" borderId="38" xfId="0" applyFont="1" applyBorder="1" applyAlignment="1">
      <alignment/>
    </xf>
    <xf numFmtId="0" fontId="3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35" fillId="0" borderId="43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48" applyFont="1">
      <alignment/>
      <protection/>
    </xf>
    <xf numFmtId="0" fontId="14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1" fontId="39" fillId="21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5" fillId="27" borderId="0" xfId="0" applyFont="1" applyFill="1" applyBorder="1" applyAlignment="1" applyProtection="1">
      <alignment horizontal="center"/>
      <protection locked="0"/>
    </xf>
    <xf numFmtId="0" fontId="0" fillId="0" borderId="0" xfId="51" applyFont="1">
      <alignment/>
      <protection/>
    </xf>
    <xf numFmtId="0" fontId="0" fillId="0" borderId="0" xfId="50" applyFont="1" applyFill="1">
      <alignment/>
      <protection/>
    </xf>
    <xf numFmtId="0" fontId="0" fillId="0" borderId="0" xfId="50" applyFont="1">
      <alignment/>
      <protection/>
    </xf>
    <xf numFmtId="0" fontId="38" fillId="0" borderId="0" xfId="48" applyFont="1" applyBorder="1" applyAlignment="1">
      <alignment horizontal="center"/>
      <protection/>
    </xf>
    <xf numFmtId="0" fontId="37" fillId="0" borderId="0" xfId="48" applyFont="1">
      <alignment/>
      <protection/>
    </xf>
    <xf numFmtId="0" fontId="42" fillId="0" borderId="0" xfId="48" applyFont="1" applyFill="1" applyAlignment="1">
      <alignment horizontal="center"/>
      <protection/>
    </xf>
    <xf numFmtId="0" fontId="43" fillId="0" borderId="0" xfId="48" applyFont="1" applyFill="1">
      <alignment/>
      <protection/>
    </xf>
    <xf numFmtId="0" fontId="44" fillId="0" borderId="0" xfId="50" applyFont="1" applyFill="1">
      <alignment/>
      <protection/>
    </xf>
    <xf numFmtId="0" fontId="45" fillId="28" borderId="45" xfId="48" applyFont="1" applyFill="1" applyBorder="1" applyAlignment="1">
      <alignment horizontal="center"/>
      <protection/>
    </xf>
    <xf numFmtId="0" fontId="45" fillId="28" borderId="46" xfId="48" applyFont="1" applyFill="1" applyBorder="1" applyAlignment="1">
      <alignment horizontal="center"/>
      <protection/>
    </xf>
    <xf numFmtId="0" fontId="45" fillId="28" borderId="47" xfId="48" applyFont="1" applyFill="1" applyBorder="1" applyAlignment="1">
      <alignment horizontal="center"/>
      <protection/>
    </xf>
    <xf numFmtId="0" fontId="45" fillId="28" borderId="48" xfId="48" applyFont="1" applyFill="1" applyBorder="1" applyAlignment="1">
      <alignment horizontal="center"/>
      <protection/>
    </xf>
    <xf numFmtId="0" fontId="45" fillId="28" borderId="49" xfId="48" applyFont="1" applyFill="1" applyBorder="1" applyAlignment="1">
      <alignment horizontal="center"/>
      <protection/>
    </xf>
    <xf numFmtId="0" fontId="47" fillId="28" borderId="45" xfId="48" applyFont="1" applyFill="1" applyBorder="1" applyAlignment="1">
      <alignment horizontal="center"/>
      <protection/>
    </xf>
    <xf numFmtId="0" fontId="47" fillId="28" borderId="46" xfId="48" applyFont="1" applyFill="1" applyBorder="1" applyAlignment="1">
      <alignment horizontal="center"/>
      <protection/>
    </xf>
    <xf numFmtId="0" fontId="48" fillId="29" borderId="50" xfId="48" applyFont="1" applyFill="1" applyBorder="1" applyAlignment="1">
      <alignment horizontal="center"/>
      <protection/>
    </xf>
    <xf numFmtId="0" fontId="48" fillId="29" borderId="51" xfId="50" applyFont="1" applyFill="1" applyBorder="1">
      <alignment/>
      <protection/>
    </xf>
    <xf numFmtId="3" fontId="48" fillId="29" borderId="52" xfId="48" applyNumberFormat="1" applyFont="1" applyFill="1" applyBorder="1" applyAlignment="1">
      <alignment horizontal="center"/>
      <protection/>
    </xf>
    <xf numFmtId="3" fontId="48" fillId="29" borderId="51" xfId="48" applyNumberFormat="1" applyFont="1" applyFill="1" applyBorder="1" applyAlignment="1">
      <alignment horizontal="center"/>
      <protection/>
    </xf>
    <xf numFmtId="3" fontId="48" fillId="28" borderId="50" xfId="48" applyNumberFormat="1" applyFont="1" applyFill="1" applyBorder="1" applyAlignment="1">
      <alignment horizontal="center"/>
      <protection/>
    </xf>
    <xf numFmtId="1" fontId="48" fillId="28" borderId="51" xfId="48" applyNumberFormat="1" applyFont="1" applyFill="1" applyBorder="1" applyAlignment="1">
      <alignment horizontal="center"/>
      <protection/>
    </xf>
    <xf numFmtId="0" fontId="48" fillId="29" borderId="53" xfId="48" applyFont="1" applyFill="1" applyBorder="1" applyAlignment="1">
      <alignment horizontal="center"/>
      <protection/>
    </xf>
    <xf numFmtId="0" fontId="48" fillId="29" borderId="54" xfId="50" applyFont="1" applyFill="1" applyBorder="1" applyAlignment="1">
      <alignment horizontal="left"/>
      <protection/>
    </xf>
    <xf numFmtId="3" fontId="48" fillId="29" borderId="55" xfId="48" applyNumberFormat="1" applyFont="1" applyFill="1" applyBorder="1" applyAlignment="1">
      <alignment horizontal="center"/>
      <protection/>
    </xf>
    <xf numFmtId="3" fontId="48" fillId="29" borderId="54" xfId="48" applyNumberFormat="1" applyFont="1" applyFill="1" applyBorder="1" applyAlignment="1">
      <alignment horizontal="center"/>
      <protection/>
    </xf>
    <xf numFmtId="3" fontId="48" fillId="28" borderId="53" xfId="48" applyNumberFormat="1" applyFont="1" applyFill="1" applyBorder="1" applyAlignment="1">
      <alignment horizontal="center"/>
      <protection/>
    </xf>
    <xf numFmtId="1" fontId="48" fillId="28" borderId="54" xfId="48" applyNumberFormat="1" applyFont="1" applyFill="1" applyBorder="1" applyAlignment="1">
      <alignment horizontal="center"/>
      <protection/>
    </xf>
    <xf numFmtId="0" fontId="48" fillId="29" borderId="46" xfId="50" applyFont="1" applyFill="1" applyBorder="1">
      <alignment/>
      <protection/>
    </xf>
    <xf numFmtId="3" fontId="48" fillId="29" borderId="47" xfId="48" applyNumberFormat="1" applyFont="1" applyFill="1" applyBorder="1" applyAlignment="1">
      <alignment horizontal="center"/>
      <protection/>
    </xf>
    <xf numFmtId="3" fontId="48" fillId="29" borderId="46" xfId="48" applyNumberFormat="1" applyFont="1" applyFill="1" applyBorder="1" applyAlignment="1">
      <alignment horizontal="center"/>
      <protection/>
    </xf>
    <xf numFmtId="177" fontId="48" fillId="29" borderId="46" xfId="48" applyNumberFormat="1" applyFont="1" applyFill="1" applyBorder="1" applyAlignment="1">
      <alignment horizontal="center"/>
      <protection/>
    </xf>
    <xf numFmtId="165" fontId="48" fillId="28" borderId="54" xfId="48" applyNumberFormat="1" applyFont="1" applyFill="1" applyBorder="1" applyAlignment="1">
      <alignment horizontal="center"/>
      <protection/>
    </xf>
    <xf numFmtId="0" fontId="48" fillId="29" borderId="56" xfId="48" applyFont="1" applyFill="1" applyBorder="1" applyAlignment="1">
      <alignment horizontal="center"/>
      <protection/>
    </xf>
    <xf numFmtId="0" fontId="48" fillId="29" borderId="57" xfId="50" applyFont="1" applyFill="1" applyBorder="1" applyAlignment="1">
      <alignment horizontal="left"/>
      <protection/>
    </xf>
    <xf numFmtId="3" fontId="48" fillId="29" borderId="58" xfId="48" applyNumberFormat="1" applyFont="1" applyFill="1" applyBorder="1" applyAlignment="1">
      <alignment horizontal="center"/>
      <protection/>
    </xf>
    <xf numFmtId="3" fontId="48" fillId="29" borderId="57" xfId="48" applyNumberFormat="1" applyFont="1" applyFill="1" applyBorder="1" applyAlignment="1">
      <alignment horizontal="center"/>
      <protection/>
    </xf>
    <xf numFmtId="177" fontId="48" fillId="29" borderId="57" xfId="48" applyNumberFormat="1" applyFont="1" applyFill="1" applyBorder="1" applyAlignment="1">
      <alignment horizontal="center"/>
      <protection/>
    </xf>
    <xf numFmtId="3" fontId="48" fillId="28" borderId="56" xfId="48" applyNumberFormat="1" applyFont="1" applyFill="1" applyBorder="1" applyAlignment="1">
      <alignment horizontal="center"/>
      <protection/>
    </xf>
    <xf numFmtId="165" fontId="48" fillId="28" borderId="57" xfId="48" applyNumberFormat="1" applyFont="1" applyFill="1" applyBorder="1" applyAlignment="1">
      <alignment horizontal="center"/>
      <protection/>
    </xf>
    <xf numFmtId="3" fontId="49" fillId="29" borderId="58" xfId="48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/>
      <protection/>
    </xf>
    <xf numFmtId="0" fontId="22" fillId="0" borderId="0" xfId="47" applyFont="1" applyAlignment="1">
      <alignment horizontal="center"/>
      <protection/>
    </xf>
    <xf numFmtId="0" fontId="22" fillId="17" borderId="0" xfId="47" applyFont="1" applyFill="1" applyAlignment="1" applyProtection="1">
      <alignment horizontal="left"/>
      <protection locked="0"/>
    </xf>
    <xf numFmtId="0" fontId="16" fillId="17" borderId="0" xfId="47" applyFont="1" applyFill="1" applyAlignment="1" applyProtection="1">
      <alignment horizontal="left"/>
      <protection locked="0"/>
    </xf>
    <xf numFmtId="0" fontId="20" fillId="17" borderId="0" xfId="47" applyFont="1" applyFill="1" applyAlignment="1" applyProtection="1">
      <alignment horizontal="center"/>
      <protection locked="0"/>
    </xf>
    <xf numFmtId="0" fontId="6" fillId="0" borderId="0" xfId="47" applyFont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14" fontId="20" fillId="17" borderId="0" xfId="47" applyNumberFormat="1" applyFont="1" applyFill="1" applyAlignment="1" applyProtection="1">
      <alignment horizontal="center"/>
      <protection locked="0"/>
    </xf>
    <xf numFmtId="0" fontId="32" fillId="0" borderId="1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47" fillId="28" borderId="59" xfId="48" applyFont="1" applyFill="1" applyBorder="1" applyAlignment="1">
      <alignment horizontal="center" vertical="center" wrapText="1"/>
      <protection/>
    </xf>
    <xf numFmtId="0" fontId="45" fillId="28" borderId="60" xfId="48" applyFont="1" applyFill="1" applyBorder="1" applyAlignment="1">
      <alignment horizontal="center"/>
      <protection/>
    </xf>
    <xf numFmtId="0" fontId="45" fillId="28" borderId="61" xfId="48" applyFont="1" applyFill="1" applyBorder="1" applyAlignment="1">
      <alignment horizontal="center" vertical="center" wrapText="1"/>
      <protection/>
    </xf>
    <xf numFmtId="0" fontId="40" fillId="30" borderId="60" xfId="48" applyFont="1" applyFill="1" applyBorder="1" applyAlignment="1">
      <alignment horizontal="center"/>
      <protection/>
    </xf>
    <xf numFmtId="0" fontId="41" fillId="30" borderId="60" xfId="48" applyFont="1" applyFill="1" applyBorder="1" applyAlignment="1">
      <alignment horizontal="center" vertical="center"/>
      <protection/>
    </xf>
    <xf numFmtId="0" fontId="46" fillId="28" borderId="62" xfId="48" applyFont="1" applyFill="1" applyBorder="1" applyAlignment="1">
      <alignment horizontal="center" vertical="center" wrapText="1"/>
      <protection/>
    </xf>
    <xf numFmtId="0" fontId="45" fillId="28" borderId="63" xfId="48" applyFont="1" applyFill="1" applyBorder="1" applyAlignment="1">
      <alignment horizontal="center" vertical="center" wrapText="1"/>
      <protection/>
    </xf>
    <xf numFmtId="0" fontId="45" fillId="28" borderId="64" xfId="48" applyFont="1" applyFill="1" applyBorder="1" applyAlignment="1">
      <alignment horizontal="center"/>
      <protection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</cellXfs>
  <cellStyles count="5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P-1 Přerov 2004" xfId="47"/>
    <cellStyle name="normální_LIGASTAV" xfId="48"/>
    <cellStyle name="normální_List1" xfId="49"/>
    <cellStyle name="normální_Open-1-Vratimov-2006" xfId="50"/>
    <cellStyle name="normální_otj09mj2005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35"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b val="0"/>
        <color indexed="10"/>
      </font>
    </dxf>
    <dxf>
      <font>
        <b val="0"/>
        <color indexed="17"/>
      </font>
    </dxf>
    <dxf>
      <font>
        <b val="0"/>
        <color indexed="30"/>
      </font>
    </dxf>
    <dxf>
      <font>
        <name val="Cambria"/>
        <color rgb="FFFF0000"/>
      </font>
    </dxf>
    <dxf>
      <font>
        <color indexed="17"/>
      </font>
    </dxf>
    <dxf>
      <font>
        <name val="Cambria"/>
        <color rgb="FF0070C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name val="Cambria"/>
        <color indexed="10"/>
      </font>
    </dxf>
    <dxf>
      <font>
        <color indexed="17"/>
      </font>
    </dxf>
    <dxf>
      <font>
        <name val="Cambria"/>
        <color indexed="3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name val="Cambria"/>
        <color indexed="10"/>
      </font>
    </dxf>
    <dxf>
      <font>
        <color indexed="17"/>
      </font>
    </dxf>
    <dxf>
      <font>
        <name val="Cambria"/>
        <color indexed="30"/>
      </font>
    </dxf>
    <dxf>
      <font>
        <color indexed="10"/>
      </font>
    </dxf>
    <dxf>
      <font>
        <color indexed="12"/>
      </font>
    </dxf>
    <dxf>
      <font>
        <color indexed="14"/>
      </font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37" sqref="G37"/>
    </sheetView>
  </sheetViews>
  <sheetFormatPr defaultColWidth="10.7109375" defaultRowHeight="12.75"/>
  <cols>
    <col min="1" max="1" width="12.00390625" style="78" customWidth="1"/>
    <col min="2" max="2" width="12.140625" style="78" customWidth="1"/>
    <col min="3" max="5" width="10.7109375" style="78" customWidth="1"/>
    <col min="6" max="6" width="12.140625" style="78" customWidth="1"/>
    <col min="7" max="7" width="14.28125" style="78" customWidth="1"/>
    <col min="8" max="8" width="7.28125" style="78" customWidth="1"/>
    <col min="9" max="9" width="1.7109375" style="78" customWidth="1"/>
    <col min="10" max="10" width="10.28125" style="78" customWidth="1"/>
    <col min="11" max="11" width="6.28125" style="78" hidden="1" customWidth="1"/>
    <col min="12" max="16384" width="10.7109375" style="78" customWidth="1"/>
  </cols>
  <sheetData>
    <row r="1" spans="10:11" ht="12.75">
      <c r="J1" s="210"/>
      <c r="K1" s="210"/>
    </row>
    <row r="4" ht="12.75">
      <c r="C4" s="79"/>
    </row>
    <row r="12" ht="16.5" customHeight="1"/>
    <row r="13" spans="1:11" ht="51" customHeight="1">
      <c r="A13" s="211" t="s">
        <v>477</v>
      </c>
      <c r="B13" s="211"/>
      <c r="C13" s="211"/>
      <c r="D13" s="211"/>
      <c r="E13" s="211"/>
      <c r="F13" s="211"/>
      <c r="G13" s="211"/>
      <c r="H13" s="211"/>
      <c r="I13" s="81"/>
      <c r="J13" s="81"/>
      <c r="K13" s="81"/>
    </row>
    <row r="14" spans="1:11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s="83" customFormat="1" ht="47.25" customHeight="1">
      <c r="A17" s="209" t="s">
        <v>1029</v>
      </c>
      <c r="B17" s="209"/>
      <c r="C17" s="209"/>
      <c r="D17" s="209"/>
      <c r="E17" s="209"/>
      <c r="F17" s="209"/>
      <c r="G17" s="209"/>
      <c r="H17" s="209"/>
      <c r="I17" s="80"/>
      <c r="J17" s="80"/>
      <c r="K17" s="80"/>
    </row>
    <row r="18" spans="1:11" s="83" customFormat="1" ht="24" customHeight="1">
      <c r="A18" s="80"/>
      <c r="B18" s="80"/>
      <c r="C18" s="80"/>
      <c r="D18" s="84"/>
      <c r="E18" s="80"/>
      <c r="G18" s="80"/>
      <c r="H18" s="80"/>
      <c r="I18" s="80"/>
      <c r="J18" s="80"/>
      <c r="K18" s="80"/>
    </row>
    <row r="19" spans="1:11" s="83" customFormat="1" ht="47.25" customHeight="1">
      <c r="A19" s="85"/>
      <c r="B19" s="85"/>
      <c r="C19" s="85"/>
      <c r="D19" s="85"/>
      <c r="E19" s="85"/>
      <c r="F19" s="85"/>
      <c r="G19" s="85"/>
      <c r="H19" s="85"/>
      <c r="I19" s="80"/>
      <c r="J19" s="80"/>
      <c r="K19" s="80"/>
    </row>
    <row r="20" spans="1:11" s="83" customFormat="1" ht="24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51" customHeight="1">
      <c r="A21" s="212">
        <v>39978</v>
      </c>
      <c r="B21" s="212"/>
      <c r="C21" s="212"/>
      <c r="D21" s="212"/>
      <c r="E21" s="212"/>
      <c r="F21" s="212"/>
      <c r="G21" s="212"/>
      <c r="H21" s="212"/>
      <c r="I21" s="80"/>
      <c r="J21" s="80"/>
      <c r="K21" s="80"/>
    </row>
    <row r="22" ht="22.5" customHeight="1"/>
    <row r="23" spans="1:11" ht="55.5" customHeight="1">
      <c r="A23" s="209" t="s">
        <v>167</v>
      </c>
      <c r="B23" s="209"/>
      <c r="C23" s="209"/>
      <c r="D23" s="209"/>
      <c r="E23" s="209"/>
      <c r="F23" s="209"/>
      <c r="G23" s="209"/>
      <c r="H23" s="209"/>
      <c r="I23" s="80"/>
      <c r="J23" s="80"/>
      <c r="K23" s="80"/>
    </row>
    <row r="27" spans="1:11" ht="18.75">
      <c r="A27" s="206" t="s">
        <v>478</v>
      </c>
      <c r="B27" s="206"/>
      <c r="C27" s="207" t="s">
        <v>508</v>
      </c>
      <c r="D27" s="207"/>
      <c r="E27" s="207"/>
      <c r="F27" s="207"/>
      <c r="G27" s="207"/>
      <c r="H27" s="86"/>
      <c r="I27" s="86"/>
      <c r="J27" s="86"/>
      <c r="K27" s="86"/>
    </row>
    <row r="28" spans="3:7" ht="12.75">
      <c r="C28" s="87"/>
      <c r="D28" s="87"/>
      <c r="E28" s="87"/>
      <c r="F28" s="87"/>
      <c r="G28" s="87"/>
    </row>
    <row r="29" spans="1:11" ht="18.75">
      <c r="A29" s="206" t="s">
        <v>479</v>
      </c>
      <c r="B29" s="206"/>
      <c r="C29" s="207" t="s">
        <v>747</v>
      </c>
      <c r="D29" s="207"/>
      <c r="E29" s="207"/>
      <c r="F29" s="207"/>
      <c r="G29" s="207"/>
      <c r="H29" s="86"/>
      <c r="I29" s="86"/>
      <c r="J29" s="86"/>
      <c r="K29" s="86"/>
    </row>
    <row r="30" spans="1:7" ht="12.75">
      <c r="A30" s="88"/>
      <c r="B30" s="88"/>
      <c r="C30" s="87"/>
      <c r="D30" s="87"/>
      <c r="E30" s="87"/>
      <c r="F30" s="87"/>
      <c r="G30" s="87"/>
    </row>
    <row r="31" spans="1:11" ht="18.75">
      <c r="A31" s="206" t="s">
        <v>480</v>
      </c>
      <c r="B31" s="206"/>
      <c r="C31" s="207" t="s">
        <v>1054</v>
      </c>
      <c r="D31" s="207"/>
      <c r="E31" s="207"/>
      <c r="F31" s="207"/>
      <c r="G31" s="207"/>
      <c r="H31" s="86"/>
      <c r="I31" s="86"/>
      <c r="J31" s="86"/>
      <c r="K31" s="86"/>
    </row>
    <row r="32" spans="1:7" ht="12.75">
      <c r="A32" s="88"/>
      <c r="B32" s="88"/>
      <c r="C32" s="87"/>
      <c r="D32" s="87"/>
      <c r="E32" s="87"/>
      <c r="F32" s="87"/>
      <c r="G32" s="87"/>
    </row>
    <row r="33" spans="1:11" ht="18.75">
      <c r="A33" s="89" t="s">
        <v>481</v>
      </c>
      <c r="B33" s="208" t="s">
        <v>1055</v>
      </c>
      <c r="C33" s="208"/>
      <c r="D33" s="208"/>
      <c r="E33" s="208"/>
      <c r="F33" s="208"/>
      <c r="G33" s="208"/>
      <c r="H33" s="90"/>
      <c r="I33" s="90"/>
      <c r="J33" s="90"/>
      <c r="K33" s="90"/>
    </row>
  </sheetData>
  <sheetProtection password="CF7A" sheet="1" objects="1" scenarios="1"/>
  <mergeCells count="12">
    <mergeCell ref="J1:K1"/>
    <mergeCell ref="A13:H13"/>
    <mergeCell ref="A17:H17"/>
    <mergeCell ref="A21:H21"/>
    <mergeCell ref="A31:B31"/>
    <mergeCell ref="C31:G31"/>
    <mergeCell ref="B33:G33"/>
    <mergeCell ref="A23:H23"/>
    <mergeCell ref="A27:B27"/>
    <mergeCell ref="C27:G27"/>
    <mergeCell ref="A29:B29"/>
    <mergeCell ref="C29:G29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28125" style="8" customWidth="1"/>
    <col min="2" max="2" width="19.28125" style="8" customWidth="1"/>
    <col min="3" max="3" width="22.00390625" style="8" customWidth="1"/>
    <col min="4" max="4" width="7.8515625" style="94" customWidth="1"/>
    <col min="5" max="5" width="5.8515625" style="93" customWidth="1"/>
    <col min="6" max="6" width="4.7109375" style="94" customWidth="1"/>
    <col min="7" max="7" width="3.57421875" style="100" customWidth="1"/>
    <col min="8" max="11" width="3.57421875" style="8" customWidth="1"/>
    <col min="12" max="12" width="5.140625" style="8" customWidth="1"/>
    <col min="13" max="13" width="4.7109375" style="93" customWidth="1"/>
    <col min="14" max="14" width="6.140625" style="102" customWidth="1"/>
    <col min="15" max="15" width="7.140625" style="8" customWidth="1"/>
    <col min="16" max="16384" width="9.140625" style="8" customWidth="1"/>
  </cols>
  <sheetData>
    <row r="1" spans="2:14" ht="12.75">
      <c r="B1" s="97" t="s">
        <v>491</v>
      </c>
      <c r="G1" s="98"/>
      <c r="N1" s="101"/>
    </row>
    <row r="2" spans="1:13" ht="12.75">
      <c r="A2" s="91" t="s">
        <v>482</v>
      </c>
      <c r="B2" s="91" t="s">
        <v>1027</v>
      </c>
      <c r="C2" s="91" t="s">
        <v>483</v>
      </c>
      <c r="D2" s="91" t="s">
        <v>501</v>
      </c>
      <c r="E2" s="91" t="s">
        <v>502</v>
      </c>
      <c r="F2" s="91" t="s">
        <v>37</v>
      </c>
      <c r="G2" s="92" t="s">
        <v>484</v>
      </c>
      <c r="H2" s="92" t="s">
        <v>485</v>
      </c>
      <c r="I2" s="92" t="s">
        <v>486</v>
      </c>
      <c r="J2" s="92" t="s">
        <v>487</v>
      </c>
      <c r="K2" s="91" t="s">
        <v>503</v>
      </c>
      <c r="L2" s="91" t="s">
        <v>490</v>
      </c>
      <c r="M2" s="91" t="s">
        <v>472</v>
      </c>
    </row>
    <row r="3" spans="1:13" ht="12.75">
      <c r="A3" s="8" t="s">
        <v>38</v>
      </c>
      <c r="B3" s="27" t="s">
        <v>692</v>
      </c>
      <c r="C3" s="27" t="s">
        <v>960</v>
      </c>
      <c r="D3" s="74">
        <v>1835</v>
      </c>
      <c r="E3" s="123" t="s">
        <v>57</v>
      </c>
      <c r="F3" s="11" t="s">
        <v>57</v>
      </c>
      <c r="G3" s="156">
        <v>21</v>
      </c>
      <c r="H3" s="156">
        <v>22</v>
      </c>
      <c r="I3" s="156">
        <v>20</v>
      </c>
      <c r="J3" s="156">
        <v>24</v>
      </c>
      <c r="K3" s="204">
        <v>87</v>
      </c>
      <c r="L3" s="204">
        <v>21.75</v>
      </c>
      <c r="M3" s="157">
        <v>68</v>
      </c>
    </row>
    <row r="4" spans="1:13" ht="12.75">
      <c r="A4" s="8" t="s">
        <v>42</v>
      </c>
      <c r="B4" s="27" t="s">
        <v>609</v>
      </c>
      <c r="C4" s="27" t="s">
        <v>960</v>
      </c>
      <c r="D4" s="74">
        <v>1059</v>
      </c>
      <c r="E4" s="123" t="s">
        <v>57</v>
      </c>
      <c r="F4" s="11">
        <v>2</v>
      </c>
      <c r="G4" s="156">
        <v>20</v>
      </c>
      <c r="H4" s="156">
        <v>24</v>
      </c>
      <c r="I4" s="156">
        <v>19</v>
      </c>
      <c r="J4" s="156">
        <v>27</v>
      </c>
      <c r="K4" s="204">
        <v>90</v>
      </c>
      <c r="L4" s="204">
        <v>22.5</v>
      </c>
      <c r="M4" s="157">
        <v>65</v>
      </c>
    </row>
    <row r="5" spans="1:14" ht="12.75">
      <c r="A5" s="8" t="s">
        <v>43</v>
      </c>
      <c r="B5" s="27" t="s">
        <v>781</v>
      </c>
      <c r="C5" s="27" t="s">
        <v>74</v>
      </c>
      <c r="D5" s="74">
        <v>2672</v>
      </c>
      <c r="E5" s="123" t="s">
        <v>57</v>
      </c>
      <c r="F5" s="11" t="s">
        <v>57</v>
      </c>
      <c r="G5" s="156">
        <v>22</v>
      </c>
      <c r="H5" s="156">
        <v>24</v>
      </c>
      <c r="I5" s="156">
        <v>21</v>
      </c>
      <c r="J5" s="156">
        <v>25</v>
      </c>
      <c r="K5" s="204">
        <v>92</v>
      </c>
      <c r="L5" s="204">
        <v>23</v>
      </c>
      <c r="M5" s="157">
        <v>63</v>
      </c>
      <c r="N5" s="162">
        <v>3</v>
      </c>
    </row>
    <row r="6" spans="1:14" ht="12.75">
      <c r="A6" s="8" t="s">
        <v>44</v>
      </c>
      <c r="B6" s="27" t="s">
        <v>861</v>
      </c>
      <c r="C6" s="27" t="s">
        <v>167</v>
      </c>
      <c r="D6" s="74">
        <v>2935</v>
      </c>
      <c r="E6" s="123" t="s">
        <v>57</v>
      </c>
      <c r="F6" s="11">
        <v>2</v>
      </c>
      <c r="G6" s="156">
        <v>21</v>
      </c>
      <c r="H6" s="156">
        <v>22</v>
      </c>
      <c r="I6" s="156">
        <v>22</v>
      </c>
      <c r="J6" s="156">
        <v>27</v>
      </c>
      <c r="K6" s="204">
        <v>92</v>
      </c>
      <c r="L6" s="204">
        <v>23</v>
      </c>
      <c r="M6" s="157">
        <v>63</v>
      </c>
      <c r="N6" s="162">
        <v>4</v>
      </c>
    </row>
    <row r="7" spans="1:13" ht="12.75">
      <c r="A7" s="8" t="s">
        <v>46</v>
      </c>
      <c r="B7" s="27" t="s">
        <v>747</v>
      </c>
      <c r="C7" s="27" t="s">
        <v>504</v>
      </c>
      <c r="D7" s="74">
        <v>2434</v>
      </c>
      <c r="E7" s="123" t="s">
        <v>57</v>
      </c>
      <c r="F7" s="11" t="s">
        <v>57</v>
      </c>
      <c r="G7" s="156">
        <v>26</v>
      </c>
      <c r="H7" s="156">
        <v>21</v>
      </c>
      <c r="I7" s="158">
        <v>23</v>
      </c>
      <c r="J7" s="158">
        <v>23</v>
      </c>
      <c r="K7" s="204">
        <v>93</v>
      </c>
      <c r="L7" s="204">
        <v>23.25</v>
      </c>
      <c r="M7" s="157">
        <v>62</v>
      </c>
    </row>
    <row r="8" spans="1:13" ht="12.75">
      <c r="A8" s="8" t="s">
        <v>49</v>
      </c>
      <c r="B8" s="27" t="s">
        <v>629</v>
      </c>
      <c r="C8" s="27" t="s">
        <v>167</v>
      </c>
      <c r="D8" s="74">
        <v>1241</v>
      </c>
      <c r="E8" s="123" t="s">
        <v>57</v>
      </c>
      <c r="F8" s="11" t="s">
        <v>57</v>
      </c>
      <c r="G8" s="156">
        <v>25</v>
      </c>
      <c r="H8" s="156">
        <v>26</v>
      </c>
      <c r="I8" s="156">
        <v>19</v>
      </c>
      <c r="J8" s="156">
        <v>24</v>
      </c>
      <c r="K8" s="204">
        <v>94</v>
      </c>
      <c r="L8" s="204">
        <v>23.5</v>
      </c>
      <c r="M8" s="157">
        <v>61</v>
      </c>
    </row>
    <row r="9" spans="1:13" ht="12.75">
      <c r="A9" s="8" t="s">
        <v>52</v>
      </c>
      <c r="B9" s="27" t="s">
        <v>607</v>
      </c>
      <c r="C9" s="27" t="s">
        <v>114</v>
      </c>
      <c r="D9" s="74">
        <v>1040</v>
      </c>
      <c r="E9" s="123" t="s">
        <v>57</v>
      </c>
      <c r="F9" s="11">
        <v>1</v>
      </c>
      <c r="G9" s="156">
        <v>28</v>
      </c>
      <c r="H9" s="156">
        <v>22</v>
      </c>
      <c r="I9" s="156">
        <v>23</v>
      </c>
      <c r="J9" s="156">
        <v>21</v>
      </c>
      <c r="K9" s="204">
        <v>94</v>
      </c>
      <c r="L9" s="204">
        <v>23.5</v>
      </c>
      <c r="M9" s="157">
        <v>61</v>
      </c>
    </row>
    <row r="10" spans="1:13" ht="12.75">
      <c r="A10" s="8" t="s">
        <v>53</v>
      </c>
      <c r="B10" s="27" t="s">
        <v>651</v>
      </c>
      <c r="C10" s="27" t="s">
        <v>114</v>
      </c>
      <c r="D10" s="74">
        <v>1403</v>
      </c>
      <c r="E10" s="123" t="s">
        <v>57</v>
      </c>
      <c r="F10" s="11">
        <v>2</v>
      </c>
      <c r="G10" s="156">
        <v>23</v>
      </c>
      <c r="H10" s="156">
        <v>24</v>
      </c>
      <c r="I10" s="156">
        <v>23</v>
      </c>
      <c r="J10" s="156">
        <v>27</v>
      </c>
      <c r="K10" s="204">
        <v>97</v>
      </c>
      <c r="L10" s="204">
        <v>24.25</v>
      </c>
      <c r="M10" s="157">
        <v>58</v>
      </c>
    </row>
    <row r="11" spans="1:14" ht="12.75">
      <c r="A11" s="8" t="s">
        <v>54</v>
      </c>
      <c r="B11" s="204" t="s">
        <v>642</v>
      </c>
      <c r="C11" s="204" t="s">
        <v>960</v>
      </c>
      <c r="D11" s="14">
        <v>1370</v>
      </c>
      <c r="E11" s="123" t="s">
        <v>57</v>
      </c>
      <c r="F11" s="94">
        <v>5</v>
      </c>
      <c r="G11" s="156">
        <v>26</v>
      </c>
      <c r="H11" s="156">
        <v>24</v>
      </c>
      <c r="I11" s="158">
        <v>23</v>
      </c>
      <c r="J11" s="156">
        <v>26</v>
      </c>
      <c r="K11" s="205">
        <v>99</v>
      </c>
      <c r="L11" s="204">
        <v>24.75</v>
      </c>
      <c r="M11" s="157">
        <v>56</v>
      </c>
      <c r="N11" s="96"/>
    </row>
    <row r="12" spans="1:14" ht="12.75">
      <c r="A12" s="8" t="s">
        <v>56</v>
      </c>
      <c r="B12" s="27" t="s">
        <v>868</v>
      </c>
      <c r="C12" s="27" t="s">
        <v>167</v>
      </c>
      <c r="D12" s="74">
        <v>2964</v>
      </c>
      <c r="E12" s="123" t="s">
        <v>57</v>
      </c>
      <c r="F12" s="11">
        <v>2</v>
      </c>
      <c r="G12" s="156">
        <v>21</v>
      </c>
      <c r="H12" s="156">
        <v>26</v>
      </c>
      <c r="I12" s="156">
        <v>27</v>
      </c>
      <c r="J12" s="156">
        <v>26</v>
      </c>
      <c r="K12" s="205">
        <v>100</v>
      </c>
      <c r="L12" s="204">
        <v>25</v>
      </c>
      <c r="M12" s="157">
        <v>55</v>
      </c>
      <c r="N12" s="96"/>
    </row>
    <row r="13" spans="1:14" ht="12.75">
      <c r="A13" s="8" t="s">
        <v>58</v>
      </c>
      <c r="B13" s="27" t="s">
        <v>905</v>
      </c>
      <c r="C13" s="27" t="s">
        <v>167</v>
      </c>
      <c r="D13" s="74">
        <v>3217</v>
      </c>
      <c r="E13" s="123" t="s">
        <v>57</v>
      </c>
      <c r="F13" s="11">
        <v>2</v>
      </c>
      <c r="G13" s="156">
        <v>24</v>
      </c>
      <c r="H13" s="156">
        <v>25</v>
      </c>
      <c r="I13" s="156">
        <v>23</v>
      </c>
      <c r="J13" s="156">
        <v>28</v>
      </c>
      <c r="K13" s="205">
        <v>100</v>
      </c>
      <c r="L13" s="204">
        <v>25</v>
      </c>
      <c r="M13" s="157">
        <v>55</v>
      </c>
      <c r="N13" s="96"/>
    </row>
    <row r="14" spans="1:14" ht="12.75">
      <c r="A14" s="8" t="s">
        <v>60</v>
      </c>
      <c r="B14" s="27" t="s">
        <v>724</v>
      </c>
      <c r="C14" s="27" t="s">
        <v>504</v>
      </c>
      <c r="D14" s="74">
        <v>2176</v>
      </c>
      <c r="E14" s="123" t="s">
        <v>57</v>
      </c>
      <c r="F14" s="11" t="s">
        <v>57</v>
      </c>
      <c r="G14" s="156">
        <v>22</v>
      </c>
      <c r="H14" s="156">
        <v>22</v>
      </c>
      <c r="I14" s="156">
        <v>33</v>
      </c>
      <c r="J14" s="156">
        <v>24</v>
      </c>
      <c r="K14" s="11">
        <v>101</v>
      </c>
      <c r="L14" s="204">
        <v>25.25</v>
      </c>
      <c r="M14" s="157">
        <v>54</v>
      </c>
      <c r="N14" s="96"/>
    </row>
    <row r="15" spans="1:14" ht="12.75">
      <c r="A15" s="8" t="s">
        <v>61</v>
      </c>
      <c r="B15" s="27" t="s">
        <v>583</v>
      </c>
      <c r="C15" s="27" t="s">
        <v>518</v>
      </c>
      <c r="D15" s="74">
        <v>749</v>
      </c>
      <c r="E15" s="123" t="s">
        <v>57</v>
      </c>
      <c r="F15" s="11">
        <v>3</v>
      </c>
      <c r="G15" s="156">
        <v>25</v>
      </c>
      <c r="H15" s="156">
        <v>26</v>
      </c>
      <c r="I15" s="156">
        <v>22</v>
      </c>
      <c r="J15" s="156">
        <v>31</v>
      </c>
      <c r="K15" s="11">
        <v>104</v>
      </c>
      <c r="L15" s="204">
        <v>26</v>
      </c>
      <c r="M15" s="157">
        <v>51</v>
      </c>
      <c r="N15" s="96"/>
    </row>
    <row r="16" spans="1:14" ht="12.75">
      <c r="A16" s="8" t="s">
        <v>62</v>
      </c>
      <c r="B16" s="27" t="s">
        <v>990</v>
      </c>
      <c r="C16" s="27" t="s">
        <v>974</v>
      </c>
      <c r="D16" s="74">
        <v>3431</v>
      </c>
      <c r="E16" s="123" t="s">
        <v>57</v>
      </c>
      <c r="F16" s="11">
        <v>5</v>
      </c>
      <c r="G16" s="156">
        <v>26</v>
      </c>
      <c r="H16" s="156">
        <v>30</v>
      </c>
      <c r="I16" s="156">
        <v>25</v>
      </c>
      <c r="J16" s="156">
        <v>24</v>
      </c>
      <c r="K16" s="11">
        <v>105</v>
      </c>
      <c r="L16" s="204">
        <v>26.25</v>
      </c>
      <c r="M16" s="157">
        <v>50</v>
      </c>
      <c r="N16" s="96"/>
    </row>
    <row r="17" spans="1:14" ht="12.75">
      <c r="A17" s="8" t="s">
        <v>63</v>
      </c>
      <c r="B17" s="27" t="s">
        <v>746</v>
      </c>
      <c r="C17" s="27" t="s">
        <v>504</v>
      </c>
      <c r="D17" s="74">
        <v>2433</v>
      </c>
      <c r="E17" s="123" t="s">
        <v>57</v>
      </c>
      <c r="F17" s="11">
        <v>1</v>
      </c>
      <c r="G17" s="156">
        <v>28</v>
      </c>
      <c r="H17" s="156">
        <v>26</v>
      </c>
      <c r="I17" s="156">
        <v>28</v>
      </c>
      <c r="J17" s="156">
        <v>24</v>
      </c>
      <c r="K17" s="11">
        <v>106</v>
      </c>
      <c r="L17" s="204">
        <v>26.5</v>
      </c>
      <c r="M17" s="157">
        <v>49</v>
      </c>
      <c r="N17" s="96"/>
    </row>
    <row r="18" spans="1:15" ht="12.75">
      <c r="A18" s="8" t="s">
        <v>64</v>
      </c>
      <c r="B18" s="27" t="s">
        <v>795</v>
      </c>
      <c r="C18" s="27" t="s">
        <v>530</v>
      </c>
      <c r="D18" s="74">
        <v>2726</v>
      </c>
      <c r="E18" s="123" t="s">
        <v>57</v>
      </c>
      <c r="F18" s="11">
        <v>2</v>
      </c>
      <c r="G18" s="156">
        <v>27</v>
      </c>
      <c r="H18" s="156">
        <v>28</v>
      </c>
      <c r="I18" s="156">
        <v>29</v>
      </c>
      <c r="J18" s="156">
        <v>31</v>
      </c>
      <c r="K18" s="126">
        <v>115</v>
      </c>
      <c r="L18" s="127">
        <v>28.75</v>
      </c>
      <c r="M18" s="157">
        <v>40</v>
      </c>
      <c r="N18" s="96"/>
      <c r="O18" s="11"/>
    </row>
    <row r="19" spans="1:15" ht="12.75">
      <c r="A19" s="8" t="s">
        <v>65</v>
      </c>
      <c r="B19" s="27" t="s">
        <v>976</v>
      </c>
      <c r="C19" s="27" t="s">
        <v>974</v>
      </c>
      <c r="D19" s="74">
        <v>3433</v>
      </c>
      <c r="E19" s="123" t="s">
        <v>57</v>
      </c>
      <c r="F19" s="11">
        <v>5</v>
      </c>
      <c r="G19" s="156">
        <v>29</v>
      </c>
      <c r="H19" s="156">
        <v>30</v>
      </c>
      <c r="I19" s="156">
        <v>29</v>
      </c>
      <c r="J19" s="156">
        <v>29</v>
      </c>
      <c r="K19" s="126">
        <v>117</v>
      </c>
      <c r="L19" s="127">
        <v>29.25</v>
      </c>
      <c r="M19" s="157">
        <v>38</v>
      </c>
      <c r="N19" s="96"/>
      <c r="O19" s="11"/>
    </row>
    <row r="20" spans="1:15" ht="12.75">
      <c r="A20" s="162" t="s">
        <v>67</v>
      </c>
      <c r="B20" s="27" t="s">
        <v>822</v>
      </c>
      <c r="C20" s="27" t="s">
        <v>114</v>
      </c>
      <c r="D20" s="74">
        <v>2823</v>
      </c>
      <c r="E20" s="123" t="s">
        <v>57</v>
      </c>
      <c r="F20" s="11">
        <v>3</v>
      </c>
      <c r="G20" s="156">
        <v>30</v>
      </c>
      <c r="H20" s="156">
        <v>30</v>
      </c>
      <c r="I20" s="156">
        <v>30</v>
      </c>
      <c r="J20" s="156">
        <v>35</v>
      </c>
      <c r="K20" s="126">
        <v>125</v>
      </c>
      <c r="L20" s="127">
        <v>31.25</v>
      </c>
      <c r="M20" s="157">
        <v>30</v>
      </c>
      <c r="N20" s="96"/>
      <c r="O20" s="11"/>
    </row>
    <row r="21" spans="2:15" ht="12.75">
      <c r="B21" s="27"/>
      <c r="C21" s="27"/>
      <c r="D21" s="74"/>
      <c r="E21" s="123"/>
      <c r="F21" s="11"/>
      <c r="G21" s="156"/>
      <c r="H21" s="156"/>
      <c r="I21" s="156"/>
      <c r="J21" s="156"/>
      <c r="K21" s="126"/>
      <c r="L21" s="127"/>
      <c r="M21" s="157"/>
      <c r="N21" s="96"/>
      <c r="O21" s="11"/>
    </row>
    <row r="22" spans="2:14" ht="12.75">
      <c r="B22" s="97" t="s">
        <v>493</v>
      </c>
      <c r="G22" s="98"/>
      <c r="N22" s="101"/>
    </row>
    <row r="23" spans="1:14" ht="12.75">
      <c r="A23" s="91" t="s">
        <v>482</v>
      </c>
      <c r="B23" s="91" t="s">
        <v>1027</v>
      </c>
      <c r="C23" s="91" t="s">
        <v>483</v>
      </c>
      <c r="D23" s="91" t="s">
        <v>501</v>
      </c>
      <c r="E23" s="91" t="s">
        <v>502</v>
      </c>
      <c r="F23" s="91" t="s">
        <v>37</v>
      </c>
      <c r="G23" s="92" t="s">
        <v>484</v>
      </c>
      <c r="H23" s="92" t="s">
        <v>485</v>
      </c>
      <c r="I23" s="92" t="s">
        <v>486</v>
      </c>
      <c r="J23" s="92" t="s">
        <v>487</v>
      </c>
      <c r="K23" s="91" t="s">
        <v>503</v>
      </c>
      <c r="L23" s="91" t="s">
        <v>490</v>
      </c>
      <c r="M23" s="91" t="s">
        <v>472</v>
      </c>
      <c r="N23" s="8"/>
    </row>
    <row r="24" spans="1:15" ht="12.75">
      <c r="A24" s="8" t="s">
        <v>38</v>
      </c>
      <c r="B24" s="27" t="s">
        <v>894</v>
      </c>
      <c r="C24" s="27" t="s">
        <v>167</v>
      </c>
      <c r="D24" s="74">
        <v>3088</v>
      </c>
      <c r="E24" s="123" t="s">
        <v>498</v>
      </c>
      <c r="F24" s="11">
        <v>1</v>
      </c>
      <c r="G24" s="156">
        <v>24</v>
      </c>
      <c r="H24" s="156">
        <v>25</v>
      </c>
      <c r="I24" s="156">
        <v>25</v>
      </c>
      <c r="J24" s="156">
        <v>23</v>
      </c>
      <c r="K24" s="128">
        <v>97</v>
      </c>
      <c r="L24" s="129">
        <v>24.25</v>
      </c>
      <c r="M24" s="157">
        <v>58</v>
      </c>
      <c r="N24" s="96"/>
      <c r="O24" s="11"/>
    </row>
    <row r="25" spans="1:13" ht="12.75">
      <c r="A25" s="8" t="s">
        <v>42</v>
      </c>
      <c r="B25" s="27" t="s">
        <v>1056</v>
      </c>
      <c r="C25" s="27" t="s">
        <v>86</v>
      </c>
      <c r="D25" s="74">
        <v>2912</v>
      </c>
      <c r="E25" s="123" t="s">
        <v>498</v>
      </c>
      <c r="F25" s="11" t="s">
        <v>570</v>
      </c>
      <c r="G25" s="156">
        <v>25</v>
      </c>
      <c r="H25" s="156">
        <v>28</v>
      </c>
      <c r="I25" s="156">
        <v>23</v>
      </c>
      <c r="J25" s="156">
        <v>22</v>
      </c>
      <c r="K25" s="126">
        <v>98</v>
      </c>
      <c r="L25" s="127">
        <v>24.5</v>
      </c>
      <c r="M25" s="157">
        <v>57</v>
      </c>
    </row>
    <row r="26" spans="1:13" ht="12.75">
      <c r="A26" s="8" t="s">
        <v>43</v>
      </c>
      <c r="B26" s="27" t="s">
        <v>895</v>
      </c>
      <c r="C26" s="27" t="s">
        <v>391</v>
      </c>
      <c r="D26" s="74">
        <v>3089</v>
      </c>
      <c r="E26" s="123" t="s">
        <v>498</v>
      </c>
      <c r="F26" s="11">
        <v>1</v>
      </c>
      <c r="G26" s="156">
        <v>24</v>
      </c>
      <c r="H26" s="156">
        <v>27</v>
      </c>
      <c r="I26" s="156">
        <v>26</v>
      </c>
      <c r="J26" s="156">
        <v>24</v>
      </c>
      <c r="K26" s="126">
        <v>101</v>
      </c>
      <c r="L26" s="127">
        <v>25.25</v>
      </c>
      <c r="M26" s="157">
        <v>54</v>
      </c>
    </row>
    <row r="27" spans="1:13" ht="12.75">
      <c r="A27" s="8" t="s">
        <v>44</v>
      </c>
      <c r="B27" s="27" t="s">
        <v>977</v>
      </c>
      <c r="C27" s="27" t="s">
        <v>960</v>
      </c>
      <c r="D27" s="74">
        <v>2332</v>
      </c>
      <c r="E27" s="123" t="s">
        <v>498</v>
      </c>
      <c r="F27" s="11">
        <v>2</v>
      </c>
      <c r="G27" s="156">
        <v>29</v>
      </c>
      <c r="H27" s="156">
        <v>26</v>
      </c>
      <c r="I27" s="156">
        <v>28</v>
      </c>
      <c r="J27" s="156">
        <v>23</v>
      </c>
      <c r="K27" s="126">
        <v>106</v>
      </c>
      <c r="L27" s="127">
        <v>26.5</v>
      </c>
      <c r="M27" s="157">
        <v>49</v>
      </c>
    </row>
    <row r="28" ht="12.75"/>
    <row r="29" spans="2:14" ht="12.75">
      <c r="B29" s="97" t="s">
        <v>492</v>
      </c>
      <c r="G29" s="98"/>
      <c r="N29" s="101"/>
    </row>
    <row r="30" spans="1:14" ht="12.75">
      <c r="A30" s="91" t="s">
        <v>482</v>
      </c>
      <c r="B30" s="91" t="s">
        <v>1027</v>
      </c>
      <c r="C30" s="91" t="s">
        <v>483</v>
      </c>
      <c r="D30" s="91" t="s">
        <v>501</v>
      </c>
      <c r="E30" s="91" t="s">
        <v>502</v>
      </c>
      <c r="F30" s="91" t="s">
        <v>37</v>
      </c>
      <c r="G30" s="92" t="s">
        <v>484</v>
      </c>
      <c r="H30" s="92" t="s">
        <v>485</v>
      </c>
      <c r="I30" s="92" t="s">
        <v>486</v>
      </c>
      <c r="J30" s="92" t="s">
        <v>487</v>
      </c>
      <c r="K30" s="91" t="s">
        <v>503</v>
      </c>
      <c r="L30" s="91" t="s">
        <v>490</v>
      </c>
      <c r="M30" s="91" t="s">
        <v>472</v>
      </c>
      <c r="N30" s="8"/>
    </row>
    <row r="31" spans="1:15" ht="12.75">
      <c r="A31" s="8" t="s">
        <v>38</v>
      </c>
      <c r="B31" s="27" t="s">
        <v>581</v>
      </c>
      <c r="C31" s="27" t="s">
        <v>74</v>
      </c>
      <c r="D31" s="74">
        <v>732</v>
      </c>
      <c r="E31" s="123" t="s">
        <v>497</v>
      </c>
      <c r="F31" s="11">
        <v>1</v>
      </c>
      <c r="G31" s="156">
        <v>22</v>
      </c>
      <c r="H31" s="156">
        <v>29</v>
      </c>
      <c r="I31" s="156">
        <v>22</v>
      </c>
      <c r="J31" s="156">
        <v>23</v>
      </c>
      <c r="K31" s="126">
        <v>96</v>
      </c>
      <c r="L31" s="127">
        <v>24</v>
      </c>
      <c r="M31" s="157">
        <v>59</v>
      </c>
      <c r="N31" s="96"/>
      <c r="O31" s="11"/>
    </row>
    <row r="32" spans="1:15" ht="12.75">
      <c r="A32" s="8" t="s">
        <v>42</v>
      </c>
      <c r="B32" s="27" t="s">
        <v>979</v>
      </c>
      <c r="C32" s="27" t="s">
        <v>974</v>
      </c>
      <c r="D32" s="74">
        <v>481</v>
      </c>
      <c r="E32" s="123" t="s">
        <v>497</v>
      </c>
      <c r="F32" s="11">
        <v>4</v>
      </c>
      <c r="G32" s="156">
        <v>25</v>
      </c>
      <c r="H32" s="156">
        <v>26</v>
      </c>
      <c r="I32" s="156">
        <v>23</v>
      </c>
      <c r="J32" s="156">
        <v>23</v>
      </c>
      <c r="K32" s="126">
        <v>97</v>
      </c>
      <c r="L32" s="127">
        <v>24.25</v>
      </c>
      <c r="M32" s="157">
        <v>58</v>
      </c>
      <c r="N32" s="96"/>
      <c r="O32" s="11"/>
    </row>
    <row r="33" spans="1:14" ht="12.75">
      <c r="A33" s="8" t="s">
        <v>43</v>
      </c>
      <c r="B33" s="27" t="s">
        <v>553</v>
      </c>
      <c r="C33" s="27" t="s">
        <v>86</v>
      </c>
      <c r="D33" s="74">
        <v>434</v>
      </c>
      <c r="E33" s="123" t="s">
        <v>497</v>
      </c>
      <c r="F33" s="11">
        <v>1</v>
      </c>
      <c r="G33" s="156">
        <v>26</v>
      </c>
      <c r="H33" s="156">
        <v>24</v>
      </c>
      <c r="I33" s="156">
        <v>28</v>
      </c>
      <c r="J33" s="156">
        <v>20</v>
      </c>
      <c r="K33" s="126">
        <v>98</v>
      </c>
      <c r="L33" s="127">
        <v>24.5</v>
      </c>
      <c r="M33" s="157">
        <v>57</v>
      </c>
      <c r="N33" s="148"/>
    </row>
    <row r="34" spans="1:14" ht="12.75">
      <c r="A34" s="8" t="s">
        <v>44</v>
      </c>
      <c r="B34" s="27" t="s">
        <v>549</v>
      </c>
      <c r="C34" s="27" t="s">
        <v>74</v>
      </c>
      <c r="D34" s="74">
        <v>405</v>
      </c>
      <c r="E34" s="123" t="s">
        <v>497</v>
      </c>
      <c r="F34" s="11" t="s">
        <v>57</v>
      </c>
      <c r="G34" s="156">
        <v>25</v>
      </c>
      <c r="H34" s="156">
        <v>25</v>
      </c>
      <c r="I34" s="156">
        <v>23</v>
      </c>
      <c r="J34" s="156">
        <v>27</v>
      </c>
      <c r="K34" s="126">
        <v>100</v>
      </c>
      <c r="L34" s="127">
        <v>25</v>
      </c>
      <c r="M34" s="157">
        <v>55</v>
      </c>
      <c r="N34" s="148"/>
    </row>
    <row r="35" spans="1:13" ht="12.75">
      <c r="A35" s="8" t="s">
        <v>46</v>
      </c>
      <c r="B35" s="27" t="s">
        <v>611</v>
      </c>
      <c r="C35" s="27" t="s">
        <v>518</v>
      </c>
      <c r="D35" s="74">
        <v>1078</v>
      </c>
      <c r="E35" s="123" t="s">
        <v>497</v>
      </c>
      <c r="F35" s="11">
        <v>2</v>
      </c>
      <c r="G35" s="156">
        <v>28</v>
      </c>
      <c r="H35" s="156">
        <v>25</v>
      </c>
      <c r="I35" s="156">
        <v>25</v>
      </c>
      <c r="J35" s="156">
        <v>23</v>
      </c>
      <c r="K35" s="126">
        <v>101</v>
      </c>
      <c r="L35" s="127">
        <v>25.25</v>
      </c>
      <c r="M35" s="157">
        <v>54</v>
      </c>
    </row>
    <row r="36" spans="1:13" ht="12.75">
      <c r="A36" s="8" t="s">
        <v>49</v>
      </c>
      <c r="B36" s="27" t="s">
        <v>862</v>
      </c>
      <c r="C36" s="27" t="s">
        <v>199</v>
      </c>
      <c r="D36" s="74">
        <v>2937</v>
      </c>
      <c r="E36" s="123" t="s">
        <v>497</v>
      </c>
      <c r="F36" s="11">
        <v>1</v>
      </c>
      <c r="G36" s="156">
        <v>31</v>
      </c>
      <c r="H36" s="156">
        <v>24</v>
      </c>
      <c r="I36" s="156">
        <v>26</v>
      </c>
      <c r="J36" s="156">
        <v>26</v>
      </c>
      <c r="K36" s="126">
        <v>107</v>
      </c>
      <c r="L36" s="127">
        <v>26.75</v>
      </c>
      <c r="M36" s="157">
        <v>48</v>
      </c>
    </row>
    <row r="37" spans="1:13" ht="12.75">
      <c r="A37" s="8" t="s">
        <v>52</v>
      </c>
      <c r="B37" s="27" t="s">
        <v>701</v>
      </c>
      <c r="C37" s="27" t="s">
        <v>114</v>
      </c>
      <c r="D37" s="74">
        <v>1923</v>
      </c>
      <c r="E37" s="123" t="s">
        <v>497</v>
      </c>
      <c r="F37" s="11">
        <v>3</v>
      </c>
      <c r="G37" s="156">
        <v>28</v>
      </c>
      <c r="H37" s="156">
        <v>27</v>
      </c>
      <c r="I37" s="156">
        <v>32</v>
      </c>
      <c r="J37" s="156">
        <v>31</v>
      </c>
      <c r="K37" s="126">
        <v>118</v>
      </c>
      <c r="L37" s="127">
        <v>29.5</v>
      </c>
      <c r="M37" s="157">
        <v>37</v>
      </c>
    </row>
    <row r="38" spans="1:13" ht="12.75">
      <c r="A38" s="8" t="s">
        <v>53</v>
      </c>
      <c r="B38" s="27" t="s">
        <v>760</v>
      </c>
      <c r="C38" s="27" t="s">
        <v>114</v>
      </c>
      <c r="D38" s="74">
        <v>2567</v>
      </c>
      <c r="E38" s="123" t="s">
        <v>497</v>
      </c>
      <c r="F38" s="11">
        <v>2</v>
      </c>
      <c r="G38" s="156">
        <v>26</v>
      </c>
      <c r="H38" s="156">
        <v>31</v>
      </c>
      <c r="I38" s="156">
        <v>30</v>
      </c>
      <c r="J38" s="156">
        <v>34</v>
      </c>
      <c r="K38" s="126">
        <v>121</v>
      </c>
      <c r="L38" s="127">
        <v>30.25</v>
      </c>
      <c r="M38" s="157">
        <v>34</v>
      </c>
    </row>
    <row r="39" spans="1:15" ht="12.75">
      <c r="A39" s="8" t="s">
        <v>54</v>
      </c>
      <c r="B39" s="27" t="s">
        <v>936</v>
      </c>
      <c r="C39" s="27" t="s">
        <v>391</v>
      </c>
      <c r="D39" s="74">
        <v>3321</v>
      </c>
      <c r="E39" s="123" t="s">
        <v>497</v>
      </c>
      <c r="F39" s="11">
        <v>5</v>
      </c>
      <c r="G39" s="156">
        <v>33</v>
      </c>
      <c r="H39" s="156">
        <v>32</v>
      </c>
      <c r="I39" s="156">
        <v>28</v>
      </c>
      <c r="J39" s="156">
        <v>33</v>
      </c>
      <c r="K39" s="126">
        <v>126</v>
      </c>
      <c r="L39" s="127">
        <v>31.5</v>
      </c>
      <c r="M39" s="157">
        <v>29</v>
      </c>
      <c r="N39" s="96"/>
      <c r="O39" s="11"/>
    </row>
    <row r="40" spans="1:13" ht="12.75">
      <c r="A40" s="8" t="s">
        <v>56</v>
      </c>
      <c r="B40" s="27" t="s">
        <v>972</v>
      </c>
      <c r="C40" s="27" t="s">
        <v>960</v>
      </c>
      <c r="D40" s="74">
        <v>3400</v>
      </c>
      <c r="E40" s="123" t="s">
        <v>497</v>
      </c>
      <c r="F40" s="11">
        <v>4</v>
      </c>
      <c r="G40" s="156">
        <v>32</v>
      </c>
      <c r="H40" s="156">
        <v>33</v>
      </c>
      <c r="I40" s="156">
        <v>31</v>
      </c>
      <c r="J40" s="156">
        <v>35</v>
      </c>
      <c r="K40" s="126">
        <v>131</v>
      </c>
      <c r="L40" s="127">
        <v>32.75</v>
      </c>
      <c r="M40" s="157">
        <v>24</v>
      </c>
    </row>
    <row r="41" spans="2:13" ht="12.75">
      <c r="B41" s="27"/>
      <c r="C41" s="27"/>
      <c r="D41" s="74"/>
      <c r="E41" s="123"/>
      <c r="F41" s="11"/>
      <c r="G41" s="156"/>
      <c r="H41" s="156"/>
      <c r="I41" s="156"/>
      <c r="J41" s="156"/>
      <c r="K41" s="126"/>
      <c r="L41" s="127"/>
      <c r="M41" s="157"/>
    </row>
    <row r="42" spans="2:7" ht="12.75">
      <c r="B42" s="97" t="s">
        <v>1023</v>
      </c>
      <c r="G42" s="98"/>
    </row>
    <row r="43" spans="1:13" ht="12.75">
      <c r="A43" s="91" t="s">
        <v>482</v>
      </c>
      <c r="B43" s="91" t="s">
        <v>1027</v>
      </c>
      <c r="C43" s="91" t="s">
        <v>483</v>
      </c>
      <c r="D43" s="91" t="s">
        <v>501</v>
      </c>
      <c r="E43" s="91" t="s">
        <v>502</v>
      </c>
      <c r="F43" s="91" t="s">
        <v>37</v>
      </c>
      <c r="G43" s="92" t="s">
        <v>484</v>
      </c>
      <c r="H43" s="92" t="s">
        <v>485</v>
      </c>
      <c r="I43" s="92" t="s">
        <v>486</v>
      </c>
      <c r="J43" s="92" t="s">
        <v>487</v>
      </c>
      <c r="K43" s="91" t="s">
        <v>503</v>
      </c>
      <c r="L43" s="91" t="s">
        <v>490</v>
      </c>
      <c r="M43" s="91" t="s">
        <v>472</v>
      </c>
    </row>
    <row r="44" spans="1:13" ht="12.75">
      <c r="A44" s="8" t="s">
        <v>38</v>
      </c>
      <c r="B44" s="27" t="s">
        <v>797</v>
      </c>
      <c r="C44" s="27" t="s">
        <v>391</v>
      </c>
      <c r="D44" s="74">
        <v>2744</v>
      </c>
      <c r="E44" s="123" t="s">
        <v>962</v>
      </c>
      <c r="F44" s="11">
        <v>2</v>
      </c>
      <c r="G44" s="156">
        <v>26</v>
      </c>
      <c r="H44" s="156">
        <v>22</v>
      </c>
      <c r="I44" s="156">
        <v>25</v>
      </c>
      <c r="J44" s="156">
        <v>26</v>
      </c>
      <c r="K44" s="126">
        <v>99</v>
      </c>
      <c r="L44" s="127">
        <v>24.75</v>
      </c>
      <c r="M44" s="157">
        <v>56</v>
      </c>
    </row>
    <row r="45" spans="1:13" ht="12.75">
      <c r="A45" s="8" t="s">
        <v>42</v>
      </c>
      <c r="B45" s="27" t="s">
        <v>769</v>
      </c>
      <c r="C45" s="27" t="s">
        <v>114</v>
      </c>
      <c r="D45" s="74">
        <v>2596</v>
      </c>
      <c r="E45" s="123" t="s">
        <v>962</v>
      </c>
      <c r="F45" s="11">
        <v>1</v>
      </c>
      <c r="G45" s="156">
        <v>23</v>
      </c>
      <c r="H45" s="156">
        <v>28</v>
      </c>
      <c r="I45" s="156">
        <v>29</v>
      </c>
      <c r="J45" s="156">
        <v>29</v>
      </c>
      <c r="K45" s="126">
        <v>109</v>
      </c>
      <c r="L45" s="127">
        <v>27.25</v>
      </c>
      <c r="M45" s="157">
        <v>46</v>
      </c>
    </row>
    <row r="46" spans="1:14" ht="12.75">
      <c r="A46" s="8" t="s">
        <v>43</v>
      </c>
      <c r="B46" s="27" t="s">
        <v>739</v>
      </c>
      <c r="C46" s="27" t="s">
        <v>114</v>
      </c>
      <c r="D46" s="74">
        <v>2374</v>
      </c>
      <c r="E46" s="123" t="s">
        <v>962</v>
      </c>
      <c r="F46" s="11">
        <v>4</v>
      </c>
      <c r="G46" s="156">
        <v>28</v>
      </c>
      <c r="H46" s="156">
        <v>30</v>
      </c>
      <c r="I46" s="156">
        <v>28</v>
      </c>
      <c r="J46" s="156">
        <v>32</v>
      </c>
      <c r="K46" s="126">
        <v>118</v>
      </c>
      <c r="L46" s="127">
        <v>29.5</v>
      </c>
      <c r="M46" s="157">
        <v>37</v>
      </c>
      <c r="N46" s="102">
        <v>1</v>
      </c>
    </row>
    <row r="47" spans="1:14" ht="12.75">
      <c r="A47" s="8" t="s">
        <v>44</v>
      </c>
      <c r="B47" s="27" t="s">
        <v>630</v>
      </c>
      <c r="C47" s="27" t="s">
        <v>504</v>
      </c>
      <c r="D47" s="74">
        <v>1242</v>
      </c>
      <c r="E47" s="123" t="s">
        <v>962</v>
      </c>
      <c r="F47" s="11">
        <v>4</v>
      </c>
      <c r="G47" s="156">
        <v>32</v>
      </c>
      <c r="H47" s="156">
        <v>28</v>
      </c>
      <c r="I47" s="156">
        <v>24</v>
      </c>
      <c r="J47" s="156">
        <v>34</v>
      </c>
      <c r="K47" s="126">
        <v>118</v>
      </c>
      <c r="L47" s="127">
        <v>29.5</v>
      </c>
      <c r="M47" s="157">
        <v>37</v>
      </c>
      <c r="N47" s="102">
        <v>2</v>
      </c>
    </row>
    <row r="48" spans="2:13" ht="12.75">
      <c r="B48" s="27"/>
      <c r="C48" s="27"/>
      <c r="D48" s="74"/>
      <c r="E48" s="123"/>
      <c r="F48" s="11"/>
      <c r="G48" s="156"/>
      <c r="H48" s="156"/>
      <c r="I48" s="156"/>
      <c r="J48" s="156"/>
      <c r="K48" s="126"/>
      <c r="L48" s="127"/>
      <c r="M48" s="157"/>
    </row>
    <row r="49" spans="2:7" ht="12.75">
      <c r="B49" s="97" t="s">
        <v>1024</v>
      </c>
      <c r="G49" s="98"/>
    </row>
    <row r="50" spans="1:13" ht="12.75">
      <c r="A50" s="91" t="s">
        <v>482</v>
      </c>
      <c r="B50" s="91" t="s">
        <v>1027</v>
      </c>
      <c r="C50" s="91" t="s">
        <v>483</v>
      </c>
      <c r="D50" s="91" t="s">
        <v>501</v>
      </c>
      <c r="E50" s="91" t="s">
        <v>502</v>
      </c>
      <c r="F50" s="91" t="s">
        <v>37</v>
      </c>
      <c r="G50" s="92" t="s">
        <v>484</v>
      </c>
      <c r="H50" s="92" t="s">
        <v>485</v>
      </c>
      <c r="I50" s="92" t="s">
        <v>486</v>
      </c>
      <c r="J50" s="92" t="s">
        <v>487</v>
      </c>
      <c r="K50" s="91" t="s">
        <v>503</v>
      </c>
      <c r="L50" s="91" t="s">
        <v>490</v>
      </c>
      <c r="M50" s="91" t="s">
        <v>472</v>
      </c>
    </row>
    <row r="51" spans="1:13" ht="12.75">
      <c r="A51" s="8" t="s">
        <v>38</v>
      </c>
      <c r="B51" s="27" t="s">
        <v>953</v>
      </c>
      <c r="C51" s="27" t="s">
        <v>530</v>
      </c>
      <c r="D51" s="74">
        <v>3375</v>
      </c>
      <c r="E51" s="123" t="s">
        <v>963</v>
      </c>
      <c r="F51" s="11">
        <v>2</v>
      </c>
      <c r="G51" s="156">
        <v>26</v>
      </c>
      <c r="H51" s="156">
        <v>31</v>
      </c>
      <c r="I51" s="156">
        <v>30</v>
      </c>
      <c r="J51" s="156">
        <v>25</v>
      </c>
      <c r="K51" s="126">
        <v>112</v>
      </c>
      <c r="L51" s="127">
        <v>28</v>
      </c>
      <c r="M51" s="157">
        <v>43</v>
      </c>
    </row>
    <row r="52" spans="2:13" ht="12.75">
      <c r="B52" s="27"/>
      <c r="C52" s="27"/>
      <c r="D52" s="74"/>
      <c r="E52" s="123"/>
      <c r="F52" s="11"/>
      <c r="G52" s="156"/>
      <c r="H52" s="156"/>
      <c r="I52" s="156"/>
      <c r="J52" s="156"/>
      <c r="K52" s="126"/>
      <c r="L52" s="127"/>
      <c r="M52" s="157"/>
    </row>
    <row r="53" spans="2:14" ht="12.75">
      <c r="B53" s="97" t="s">
        <v>494</v>
      </c>
      <c r="G53" s="98"/>
      <c r="N53" s="101"/>
    </row>
    <row r="54" spans="1:14" ht="12.75">
      <c r="A54" s="91" t="s">
        <v>482</v>
      </c>
      <c r="B54" s="91" t="s">
        <v>1027</v>
      </c>
      <c r="C54" s="91" t="s">
        <v>483</v>
      </c>
      <c r="D54" s="91" t="s">
        <v>501</v>
      </c>
      <c r="E54" s="91" t="s">
        <v>502</v>
      </c>
      <c r="F54" s="91" t="s">
        <v>37</v>
      </c>
      <c r="G54" s="92" t="s">
        <v>484</v>
      </c>
      <c r="H54" s="92" t="s">
        <v>485</v>
      </c>
      <c r="I54" s="92" t="s">
        <v>486</v>
      </c>
      <c r="J54" s="92" t="s">
        <v>487</v>
      </c>
      <c r="K54" s="91" t="s">
        <v>503</v>
      </c>
      <c r="L54" s="91" t="s">
        <v>490</v>
      </c>
      <c r="M54" s="91" t="s">
        <v>472</v>
      </c>
      <c r="N54" s="8"/>
    </row>
    <row r="55" spans="1:15" ht="12.75">
      <c r="A55" s="8" t="s">
        <v>38</v>
      </c>
      <c r="B55" s="27" t="s">
        <v>875</v>
      </c>
      <c r="C55" s="27" t="s">
        <v>199</v>
      </c>
      <c r="D55" s="74">
        <v>3001</v>
      </c>
      <c r="E55" s="123" t="s">
        <v>500</v>
      </c>
      <c r="F55" s="11">
        <v>1</v>
      </c>
      <c r="G55" s="156">
        <v>23</v>
      </c>
      <c r="H55" s="156">
        <v>22</v>
      </c>
      <c r="I55" s="156">
        <v>21</v>
      </c>
      <c r="J55" s="156">
        <v>26</v>
      </c>
      <c r="K55" s="126">
        <v>92</v>
      </c>
      <c r="L55" s="127">
        <v>23</v>
      </c>
      <c r="M55" s="157">
        <v>63</v>
      </c>
      <c r="N55" s="96"/>
      <c r="O55" s="11"/>
    </row>
    <row r="56" spans="1:15" ht="12.75">
      <c r="A56" s="8" t="s">
        <v>42</v>
      </c>
      <c r="B56" s="27" t="s">
        <v>933</v>
      </c>
      <c r="C56" s="27" t="s">
        <v>960</v>
      </c>
      <c r="D56" s="74">
        <v>3318</v>
      </c>
      <c r="E56" s="123" t="s">
        <v>500</v>
      </c>
      <c r="F56" s="11">
        <v>3</v>
      </c>
      <c r="G56" s="156">
        <v>25</v>
      </c>
      <c r="H56" s="156">
        <v>23</v>
      </c>
      <c r="I56" s="156">
        <v>28</v>
      </c>
      <c r="J56" s="156">
        <v>32</v>
      </c>
      <c r="K56" s="126">
        <v>108</v>
      </c>
      <c r="L56" s="127">
        <v>27</v>
      </c>
      <c r="M56" s="157">
        <v>47</v>
      </c>
      <c r="N56" s="149"/>
      <c r="O56" s="11"/>
    </row>
    <row r="57" spans="1:15" ht="12.75">
      <c r="A57" s="8" t="s">
        <v>43</v>
      </c>
      <c r="B57" s="27" t="s">
        <v>946</v>
      </c>
      <c r="C57" s="27" t="s">
        <v>518</v>
      </c>
      <c r="D57" s="74">
        <v>3348</v>
      </c>
      <c r="E57" s="123" t="s">
        <v>500</v>
      </c>
      <c r="F57" s="11">
        <v>4</v>
      </c>
      <c r="G57" s="156">
        <v>33</v>
      </c>
      <c r="H57" s="156">
        <v>30</v>
      </c>
      <c r="I57" s="156">
        <v>29</v>
      </c>
      <c r="J57" s="156">
        <v>31</v>
      </c>
      <c r="K57" s="126">
        <v>123</v>
      </c>
      <c r="L57" s="127">
        <v>30.75</v>
      </c>
      <c r="M57" s="157">
        <v>32</v>
      </c>
      <c r="N57" s="149"/>
      <c r="O57" s="11"/>
    </row>
    <row r="58" spans="2:15" ht="12.75">
      <c r="B58" s="27"/>
      <c r="C58" s="27"/>
      <c r="D58" s="74"/>
      <c r="E58" s="123"/>
      <c r="F58" s="11"/>
      <c r="G58" s="156"/>
      <c r="H58" s="156"/>
      <c r="I58" s="156"/>
      <c r="J58" s="156"/>
      <c r="K58" s="126"/>
      <c r="L58" s="127"/>
      <c r="M58" s="157"/>
      <c r="N58" s="96"/>
      <c r="O58" s="11"/>
    </row>
    <row r="59" spans="1:15" ht="15">
      <c r="A59" s="58"/>
      <c r="B59" s="97" t="s">
        <v>495</v>
      </c>
      <c r="G59" s="98"/>
      <c r="N59" s="101"/>
      <c r="O59" s="95"/>
    </row>
    <row r="60" spans="1:14" ht="12.75">
      <c r="A60" s="91" t="s">
        <v>482</v>
      </c>
      <c r="B60" s="91" t="s">
        <v>1027</v>
      </c>
      <c r="C60" s="91" t="s">
        <v>483</v>
      </c>
      <c r="D60" s="91" t="s">
        <v>501</v>
      </c>
      <c r="E60" s="91" t="s">
        <v>502</v>
      </c>
      <c r="F60" s="91" t="s">
        <v>37</v>
      </c>
      <c r="G60" s="92" t="s">
        <v>484</v>
      </c>
      <c r="H60" s="92" t="s">
        <v>485</v>
      </c>
      <c r="I60" s="92" t="s">
        <v>486</v>
      </c>
      <c r="J60" s="92" t="s">
        <v>487</v>
      </c>
      <c r="K60" s="91" t="s">
        <v>509</v>
      </c>
      <c r="L60" s="91" t="s">
        <v>490</v>
      </c>
      <c r="M60" s="91" t="s">
        <v>472</v>
      </c>
      <c r="N60" s="8"/>
    </row>
    <row r="61" spans="1:13" ht="12.75">
      <c r="A61" s="8" t="s">
        <v>38</v>
      </c>
      <c r="B61" s="27" t="s">
        <v>836</v>
      </c>
      <c r="C61" s="27" t="s">
        <v>167</v>
      </c>
      <c r="D61" s="74">
        <v>2874</v>
      </c>
      <c r="E61" s="123" t="s">
        <v>499</v>
      </c>
      <c r="F61" s="11" t="s">
        <v>57</v>
      </c>
      <c r="G61" s="156">
        <v>26</v>
      </c>
      <c r="H61" s="156">
        <v>22</v>
      </c>
      <c r="I61" s="156">
        <v>22</v>
      </c>
      <c r="J61" s="156">
        <v>25</v>
      </c>
      <c r="K61" s="126">
        <v>95</v>
      </c>
      <c r="L61" s="127">
        <v>23.75</v>
      </c>
      <c r="M61" s="157">
        <v>60</v>
      </c>
    </row>
    <row r="62" spans="1:13" ht="12.75">
      <c r="A62" s="8" t="s">
        <v>42</v>
      </c>
      <c r="B62" s="27" t="s">
        <v>931</v>
      </c>
      <c r="C62" s="27" t="s">
        <v>504</v>
      </c>
      <c r="D62" s="74">
        <v>3313</v>
      </c>
      <c r="E62" s="123" t="s">
        <v>499</v>
      </c>
      <c r="F62" s="11" t="s">
        <v>57</v>
      </c>
      <c r="G62" s="156">
        <v>26</v>
      </c>
      <c r="H62" s="156">
        <v>25</v>
      </c>
      <c r="I62" s="156">
        <v>21</v>
      </c>
      <c r="J62" s="156">
        <v>24</v>
      </c>
      <c r="K62" s="126">
        <v>96</v>
      </c>
      <c r="L62" s="127">
        <v>24</v>
      </c>
      <c r="M62" s="157">
        <v>59</v>
      </c>
    </row>
    <row r="63" spans="1:13" ht="12.75">
      <c r="A63" s="8" t="s">
        <v>43</v>
      </c>
      <c r="B63" s="27" t="s">
        <v>954</v>
      </c>
      <c r="C63" s="27" t="s">
        <v>960</v>
      </c>
      <c r="D63" s="74">
        <v>3388</v>
      </c>
      <c r="E63" s="123" t="s">
        <v>499</v>
      </c>
      <c r="F63" s="11">
        <v>1</v>
      </c>
      <c r="G63" s="156">
        <v>25</v>
      </c>
      <c r="H63" s="156">
        <v>22</v>
      </c>
      <c r="I63" s="156">
        <v>27</v>
      </c>
      <c r="J63" s="156">
        <v>23</v>
      </c>
      <c r="K63" s="126">
        <v>97</v>
      </c>
      <c r="L63" s="127">
        <v>24.25</v>
      </c>
      <c r="M63" s="157">
        <v>58</v>
      </c>
    </row>
    <row r="64" spans="1:13" ht="12.75">
      <c r="A64" s="8" t="s">
        <v>44</v>
      </c>
      <c r="B64" s="27" t="s">
        <v>853</v>
      </c>
      <c r="C64" s="27" t="s">
        <v>74</v>
      </c>
      <c r="D64" s="74">
        <v>2910</v>
      </c>
      <c r="E64" s="123" t="s">
        <v>499</v>
      </c>
      <c r="F64" s="11" t="s">
        <v>57</v>
      </c>
      <c r="G64" s="156">
        <v>27</v>
      </c>
      <c r="H64" s="156">
        <v>23</v>
      </c>
      <c r="I64" s="156">
        <v>25</v>
      </c>
      <c r="J64" s="156">
        <v>26</v>
      </c>
      <c r="K64" s="126">
        <v>101</v>
      </c>
      <c r="L64" s="127">
        <v>25.25</v>
      </c>
      <c r="M64" s="157">
        <v>54</v>
      </c>
    </row>
    <row r="65" spans="1:13" ht="12.75">
      <c r="A65" s="8" t="s">
        <v>46</v>
      </c>
      <c r="B65" s="27" t="s">
        <v>879</v>
      </c>
      <c r="C65" s="27" t="s">
        <v>391</v>
      </c>
      <c r="D65" s="74">
        <v>3019</v>
      </c>
      <c r="E65" s="123" t="s">
        <v>499</v>
      </c>
      <c r="F65" s="11">
        <v>1</v>
      </c>
      <c r="G65" s="156">
        <v>25</v>
      </c>
      <c r="H65" s="156">
        <v>28</v>
      </c>
      <c r="I65" s="156">
        <v>20</v>
      </c>
      <c r="J65" s="156">
        <v>30</v>
      </c>
      <c r="K65" s="126">
        <v>103</v>
      </c>
      <c r="L65" s="127">
        <v>25.75</v>
      </c>
      <c r="M65" s="157">
        <v>52</v>
      </c>
    </row>
    <row r="66" spans="1:13" ht="12.75">
      <c r="A66" s="8" t="s">
        <v>49</v>
      </c>
      <c r="B66" s="27" t="s">
        <v>924</v>
      </c>
      <c r="C66" s="27" t="s">
        <v>504</v>
      </c>
      <c r="D66" s="74">
        <v>3284</v>
      </c>
      <c r="E66" s="123" t="s">
        <v>499</v>
      </c>
      <c r="F66" s="11" t="s">
        <v>57</v>
      </c>
      <c r="G66" s="156">
        <v>23</v>
      </c>
      <c r="H66" s="156">
        <v>25</v>
      </c>
      <c r="I66" s="156">
        <v>23</v>
      </c>
      <c r="J66" s="156">
        <v>33</v>
      </c>
      <c r="K66" s="126">
        <v>104</v>
      </c>
      <c r="L66" s="127">
        <v>26</v>
      </c>
      <c r="M66" s="157">
        <v>51</v>
      </c>
    </row>
    <row r="67" spans="1:13" ht="12.75">
      <c r="A67" s="8" t="s">
        <v>52</v>
      </c>
      <c r="B67" s="27" t="s">
        <v>930</v>
      </c>
      <c r="C67" s="27" t="s">
        <v>167</v>
      </c>
      <c r="D67" s="74">
        <v>3312</v>
      </c>
      <c r="E67" s="123" t="s">
        <v>499</v>
      </c>
      <c r="F67" s="11">
        <v>2</v>
      </c>
      <c r="G67" s="156">
        <v>31</v>
      </c>
      <c r="H67" s="156">
        <v>23</v>
      </c>
      <c r="I67" s="156">
        <v>25</v>
      </c>
      <c r="J67" s="156">
        <v>28</v>
      </c>
      <c r="K67" s="126">
        <v>107</v>
      </c>
      <c r="L67" s="127">
        <v>26.75</v>
      </c>
      <c r="M67" s="157">
        <v>48</v>
      </c>
    </row>
    <row r="68" spans="1:15" ht="12.75">
      <c r="A68" s="8" t="s">
        <v>53</v>
      </c>
      <c r="B68" s="27" t="s">
        <v>1032</v>
      </c>
      <c r="C68" s="27" t="s">
        <v>86</v>
      </c>
      <c r="D68" s="74">
        <v>3397</v>
      </c>
      <c r="E68" s="123" t="s">
        <v>499</v>
      </c>
      <c r="F68" s="11" t="s">
        <v>570</v>
      </c>
      <c r="G68" s="156">
        <v>29</v>
      </c>
      <c r="H68" s="156">
        <v>28</v>
      </c>
      <c r="I68" s="156">
        <v>30</v>
      </c>
      <c r="J68" s="156">
        <v>29</v>
      </c>
      <c r="K68" s="126">
        <v>116</v>
      </c>
      <c r="L68" s="127">
        <v>29</v>
      </c>
      <c r="M68" s="157">
        <v>39</v>
      </c>
      <c r="N68" s="96"/>
      <c r="O68" s="11"/>
    </row>
    <row r="69" spans="1:15" ht="12.75">
      <c r="A69" s="8" t="s">
        <v>54</v>
      </c>
      <c r="B69" s="27" t="s">
        <v>949</v>
      </c>
      <c r="C69" s="27" t="s">
        <v>391</v>
      </c>
      <c r="D69" s="74">
        <v>3353</v>
      </c>
      <c r="E69" s="123" t="s">
        <v>499</v>
      </c>
      <c r="F69" s="11">
        <v>4</v>
      </c>
      <c r="G69" s="156">
        <v>30</v>
      </c>
      <c r="H69" s="156">
        <v>29</v>
      </c>
      <c r="I69" s="156">
        <v>28</v>
      </c>
      <c r="J69" s="156">
        <v>35</v>
      </c>
      <c r="K69" s="126">
        <v>122</v>
      </c>
      <c r="L69" s="127">
        <v>30.5</v>
      </c>
      <c r="M69" s="157">
        <v>33</v>
      </c>
      <c r="N69" s="96"/>
      <c r="O69" s="11"/>
    </row>
    <row r="70" spans="1:15" ht="12.75">
      <c r="A70" s="8" t="s">
        <v>56</v>
      </c>
      <c r="B70" s="27" t="s">
        <v>923</v>
      </c>
      <c r="C70" s="27" t="s">
        <v>167</v>
      </c>
      <c r="D70" s="74">
        <v>3283</v>
      </c>
      <c r="E70" s="123" t="s">
        <v>499</v>
      </c>
      <c r="F70" s="11">
        <v>3</v>
      </c>
      <c r="G70" s="156">
        <v>37</v>
      </c>
      <c r="H70" s="156">
        <v>26</v>
      </c>
      <c r="I70" s="156">
        <v>29</v>
      </c>
      <c r="J70" s="156">
        <v>32</v>
      </c>
      <c r="K70" s="126">
        <v>124</v>
      </c>
      <c r="L70" s="127">
        <v>31</v>
      </c>
      <c r="M70" s="157">
        <v>31</v>
      </c>
      <c r="N70" s="96"/>
      <c r="O70" s="11"/>
    </row>
    <row r="71" spans="1:15" ht="12.75">
      <c r="A71" s="162" t="s">
        <v>58</v>
      </c>
      <c r="B71" s="27" t="s">
        <v>1021</v>
      </c>
      <c r="C71" s="27" t="s">
        <v>167</v>
      </c>
      <c r="D71" s="74">
        <v>3448</v>
      </c>
      <c r="E71" s="123" t="s">
        <v>499</v>
      </c>
      <c r="F71" s="11" t="s">
        <v>570</v>
      </c>
      <c r="G71" s="156">
        <v>36</v>
      </c>
      <c r="H71" s="156">
        <v>29</v>
      </c>
      <c r="I71" s="156">
        <v>37</v>
      </c>
      <c r="J71" s="156">
        <v>30</v>
      </c>
      <c r="K71" s="126">
        <v>132</v>
      </c>
      <c r="L71" s="127">
        <v>33</v>
      </c>
      <c r="M71" s="157">
        <v>23</v>
      </c>
      <c r="N71" s="96"/>
      <c r="O71" s="11"/>
    </row>
    <row r="72" spans="1:15" ht="12.75">
      <c r="A72" s="162" t="s">
        <v>60</v>
      </c>
      <c r="B72" s="27" t="s">
        <v>1030</v>
      </c>
      <c r="C72" s="27" t="s">
        <v>1031</v>
      </c>
      <c r="D72" s="74">
        <v>3437</v>
      </c>
      <c r="E72" s="123" t="s">
        <v>499</v>
      </c>
      <c r="F72" s="11" t="s">
        <v>570</v>
      </c>
      <c r="G72" s="156">
        <v>34</v>
      </c>
      <c r="H72" s="156">
        <v>31</v>
      </c>
      <c r="I72" s="156">
        <v>41</v>
      </c>
      <c r="J72" s="156">
        <v>43</v>
      </c>
      <c r="K72" s="126">
        <v>149</v>
      </c>
      <c r="L72" s="127">
        <v>37.25</v>
      </c>
      <c r="M72" s="157">
        <v>6</v>
      </c>
      <c r="N72" s="96"/>
      <c r="O72" s="11"/>
    </row>
    <row r="73" spans="1:15" ht="12.75">
      <c r="A73" s="162" t="s">
        <v>61</v>
      </c>
      <c r="B73" s="27" t="s">
        <v>918</v>
      </c>
      <c r="C73" s="27" t="s">
        <v>391</v>
      </c>
      <c r="D73" s="74">
        <v>3275</v>
      </c>
      <c r="E73" s="123" t="s">
        <v>499</v>
      </c>
      <c r="F73" s="11">
        <v>5</v>
      </c>
      <c r="G73" s="156">
        <v>40</v>
      </c>
      <c r="H73" s="156">
        <v>38</v>
      </c>
      <c r="I73" s="156">
        <v>39</v>
      </c>
      <c r="J73" s="156">
        <v>41</v>
      </c>
      <c r="K73" s="126">
        <v>158</v>
      </c>
      <c r="L73" s="127">
        <v>39.5</v>
      </c>
      <c r="M73" s="157">
        <v>0</v>
      </c>
      <c r="N73" s="96"/>
      <c r="O73" s="11"/>
    </row>
    <row r="74" spans="1:15" ht="12.75">
      <c r="A74" s="162" t="s">
        <v>62</v>
      </c>
      <c r="B74" s="27" t="s">
        <v>1022</v>
      </c>
      <c r="C74" s="27" t="s">
        <v>167</v>
      </c>
      <c r="D74" s="74">
        <v>3435</v>
      </c>
      <c r="E74" s="123" t="s">
        <v>499</v>
      </c>
      <c r="F74" s="11" t="s">
        <v>570</v>
      </c>
      <c r="G74" s="156">
        <v>39</v>
      </c>
      <c r="H74" s="156">
        <v>43</v>
      </c>
      <c r="I74" s="156">
        <v>40</v>
      </c>
      <c r="J74" s="156">
        <v>47</v>
      </c>
      <c r="K74" s="126">
        <v>169</v>
      </c>
      <c r="L74" s="127">
        <v>42.25</v>
      </c>
      <c r="M74" s="157">
        <v>0</v>
      </c>
      <c r="N74" s="96"/>
      <c r="O74" s="11"/>
    </row>
    <row r="75" spans="1:15" ht="12.75">
      <c r="A75" s="162" t="s">
        <v>63</v>
      </c>
      <c r="B75" s="27" t="s">
        <v>1033</v>
      </c>
      <c r="C75" s="27" t="s">
        <v>167</v>
      </c>
      <c r="D75" s="74">
        <v>3490</v>
      </c>
      <c r="E75" s="123" t="s">
        <v>499</v>
      </c>
      <c r="F75" s="11" t="s">
        <v>570</v>
      </c>
      <c r="G75" s="156">
        <v>41</v>
      </c>
      <c r="H75" s="156">
        <v>57</v>
      </c>
      <c r="I75" s="156">
        <v>46</v>
      </c>
      <c r="J75" s="156">
        <v>39</v>
      </c>
      <c r="K75" s="126">
        <v>183</v>
      </c>
      <c r="L75" s="127">
        <v>45.75</v>
      </c>
      <c r="M75" s="157">
        <v>0</v>
      </c>
      <c r="N75" s="96"/>
      <c r="O75" s="11"/>
    </row>
    <row r="76" spans="1:15" ht="12.75">
      <c r="A76" s="71"/>
      <c r="B76" s="27"/>
      <c r="C76" s="27"/>
      <c r="D76" s="11"/>
      <c r="E76" s="74"/>
      <c r="F76" s="11"/>
      <c r="G76" s="99"/>
      <c r="H76" s="99"/>
      <c r="I76" s="99"/>
      <c r="J76" s="99"/>
      <c r="K76" s="99"/>
      <c r="L76" s="99"/>
      <c r="M76" s="11"/>
      <c r="N76" s="96"/>
      <c r="O76" s="11"/>
    </row>
    <row r="77" spans="1:15" ht="15">
      <c r="A77" s="58"/>
      <c r="B77" s="97" t="s">
        <v>1025</v>
      </c>
      <c r="G77" s="98"/>
      <c r="N77" s="101"/>
      <c r="O77" s="95"/>
    </row>
    <row r="78" spans="1:14" ht="12.75">
      <c r="A78" s="91" t="s">
        <v>482</v>
      </c>
      <c r="B78" s="91" t="s">
        <v>1027</v>
      </c>
      <c r="C78" s="91" t="s">
        <v>483</v>
      </c>
      <c r="D78" s="91" t="s">
        <v>501</v>
      </c>
      <c r="E78" s="91" t="s">
        <v>502</v>
      </c>
      <c r="F78" s="91" t="s">
        <v>37</v>
      </c>
      <c r="G78" s="92" t="s">
        <v>484</v>
      </c>
      <c r="H78" s="92" t="s">
        <v>485</v>
      </c>
      <c r="I78" s="92" t="s">
        <v>486</v>
      </c>
      <c r="J78" s="92" t="s">
        <v>487</v>
      </c>
      <c r="K78" s="91" t="s">
        <v>509</v>
      </c>
      <c r="L78" s="91" t="s">
        <v>490</v>
      </c>
      <c r="M78" s="91" t="s">
        <v>472</v>
      </c>
      <c r="N78" s="8"/>
    </row>
    <row r="79" spans="1:13" ht="12.75">
      <c r="A79" s="8" t="s">
        <v>38</v>
      </c>
      <c r="B79" s="27" t="s">
        <v>935</v>
      </c>
      <c r="C79" s="27" t="s">
        <v>391</v>
      </c>
      <c r="D79" s="74">
        <v>3320</v>
      </c>
      <c r="E79" s="123" t="s">
        <v>968</v>
      </c>
      <c r="F79" s="11">
        <v>1</v>
      </c>
      <c r="G79" s="156">
        <v>28</v>
      </c>
      <c r="H79" s="156">
        <v>25</v>
      </c>
      <c r="I79" s="156">
        <v>31</v>
      </c>
      <c r="J79" s="156">
        <v>24</v>
      </c>
      <c r="K79" s="126">
        <v>108</v>
      </c>
      <c r="L79" s="127">
        <v>27</v>
      </c>
      <c r="M79" s="157">
        <v>47</v>
      </c>
    </row>
    <row r="80" spans="1:13" ht="12.75">
      <c r="A80" s="8" t="s">
        <v>42</v>
      </c>
      <c r="B80" s="27" t="s">
        <v>947</v>
      </c>
      <c r="C80" s="27" t="s">
        <v>530</v>
      </c>
      <c r="D80" s="74">
        <v>3351</v>
      </c>
      <c r="E80" s="123" t="s">
        <v>968</v>
      </c>
      <c r="F80" s="11">
        <v>4</v>
      </c>
      <c r="G80" s="156">
        <v>33</v>
      </c>
      <c r="H80" s="156">
        <v>38</v>
      </c>
      <c r="I80" s="156">
        <v>42</v>
      </c>
      <c r="J80" s="156">
        <v>34</v>
      </c>
      <c r="K80" s="126">
        <v>147</v>
      </c>
      <c r="L80" s="127">
        <v>36.75</v>
      </c>
      <c r="M80" s="157">
        <v>8</v>
      </c>
    </row>
    <row r="81" spans="1:15" ht="12.75">
      <c r="A81" s="71"/>
      <c r="B81" s="27"/>
      <c r="C81" s="27"/>
      <c r="D81" s="11"/>
      <c r="E81" s="74"/>
      <c r="F81" s="11"/>
      <c r="G81" s="99"/>
      <c r="H81" s="99"/>
      <c r="I81" s="99"/>
      <c r="J81" s="99"/>
      <c r="K81" s="99"/>
      <c r="L81" s="99"/>
      <c r="M81" s="11"/>
      <c r="N81" s="96"/>
      <c r="O81" s="11"/>
    </row>
    <row r="82" spans="1:15" ht="12.75">
      <c r="A82" s="71"/>
      <c r="B82" s="27"/>
      <c r="C82" s="27"/>
      <c r="D82" s="11"/>
      <c r="E82" s="74"/>
      <c r="F82" s="11"/>
      <c r="G82" s="99"/>
      <c r="H82" s="99"/>
      <c r="I82" s="99"/>
      <c r="J82" s="99"/>
      <c r="K82" s="99"/>
      <c r="L82" s="99"/>
      <c r="M82" s="11"/>
      <c r="N82" s="96"/>
      <c r="O82" s="11"/>
    </row>
    <row r="83" spans="1:15" ht="12.75">
      <c r="A83" s="71"/>
      <c r="B83" s="27"/>
      <c r="C83" s="27"/>
      <c r="D83" s="11"/>
      <c r="E83" s="74"/>
      <c r="F83" s="11"/>
      <c r="G83" s="99"/>
      <c r="H83" s="99"/>
      <c r="I83" s="99"/>
      <c r="J83" s="99"/>
      <c r="K83" s="99"/>
      <c r="L83" s="99"/>
      <c r="M83" s="11"/>
      <c r="N83" s="96"/>
      <c r="O83" s="11"/>
    </row>
    <row r="84" spans="1:15" ht="12.75">
      <c r="A84" s="71"/>
      <c r="B84" s="27"/>
      <c r="C84" s="27"/>
      <c r="D84" s="11"/>
      <c r="E84" s="74"/>
      <c r="F84" s="11"/>
      <c r="G84" s="99"/>
      <c r="H84" s="99"/>
      <c r="I84" s="99"/>
      <c r="J84" s="99"/>
      <c r="K84" s="99"/>
      <c r="L84" s="99"/>
      <c r="M84" s="11"/>
      <c r="N84" s="96"/>
      <c r="O84" s="11"/>
    </row>
    <row r="85" spans="1:15" ht="12.75">
      <c r="A85" s="71"/>
      <c r="B85" s="27"/>
      <c r="C85" s="27"/>
      <c r="D85" s="11"/>
      <c r="E85" s="74"/>
      <c r="F85" s="11"/>
      <c r="G85" s="99"/>
      <c r="H85" s="99"/>
      <c r="I85" s="99"/>
      <c r="J85" s="99"/>
      <c r="K85" s="99"/>
      <c r="L85" s="99"/>
      <c r="M85" s="11"/>
      <c r="N85" s="96"/>
      <c r="O85" s="11"/>
    </row>
    <row r="86" spans="1:15" ht="12.75">
      <c r="A86" s="71"/>
      <c r="B86" s="27"/>
      <c r="C86" s="27"/>
      <c r="D86" s="11"/>
      <c r="E86" s="74"/>
      <c r="F86" s="11"/>
      <c r="G86" s="99"/>
      <c r="H86" s="99"/>
      <c r="I86" s="99"/>
      <c r="J86" s="99"/>
      <c r="K86" s="99"/>
      <c r="L86" s="99"/>
      <c r="M86" s="11"/>
      <c r="N86" s="96"/>
      <c r="O86" s="11"/>
    </row>
    <row r="87" spans="1:15" ht="12.75">
      <c r="A87" s="71"/>
      <c r="B87" s="27"/>
      <c r="C87" s="27"/>
      <c r="D87" s="11"/>
      <c r="E87" s="74"/>
      <c r="F87" s="11"/>
      <c r="G87" s="99"/>
      <c r="H87" s="99"/>
      <c r="I87" s="99"/>
      <c r="J87" s="99"/>
      <c r="K87" s="99"/>
      <c r="L87" s="99"/>
      <c r="M87" s="11"/>
      <c r="N87" s="96"/>
      <c r="O87" s="11"/>
    </row>
    <row r="88" spans="1:15" ht="12.75">
      <c r="A88" s="71"/>
      <c r="B88" s="27"/>
      <c r="C88" s="27"/>
      <c r="D88" s="11"/>
      <c r="E88" s="74"/>
      <c r="F88" s="11"/>
      <c r="G88" s="99"/>
      <c r="H88" s="99"/>
      <c r="I88" s="99"/>
      <c r="J88" s="99"/>
      <c r="K88" s="99"/>
      <c r="L88" s="99"/>
      <c r="M88" s="11"/>
      <c r="N88" s="96"/>
      <c r="O88" s="11"/>
    </row>
    <row r="89" spans="1:15" ht="12.75">
      <c r="A89" s="71"/>
      <c r="B89" s="27"/>
      <c r="C89" s="27"/>
      <c r="D89" s="11"/>
      <c r="E89" s="74"/>
      <c r="F89" s="11"/>
      <c r="G89" s="99"/>
      <c r="H89" s="99"/>
      <c r="I89" s="99"/>
      <c r="J89" s="99"/>
      <c r="K89" s="99"/>
      <c r="L89" s="99"/>
      <c r="M89" s="11"/>
      <c r="N89" s="96"/>
      <c r="O89" s="11"/>
    </row>
    <row r="90" spans="1:15" ht="12.75">
      <c r="A90" s="71"/>
      <c r="B90" s="27"/>
      <c r="C90" s="27"/>
      <c r="D90" s="11"/>
      <c r="E90" s="74"/>
      <c r="F90" s="11"/>
      <c r="G90" s="99"/>
      <c r="H90" s="99"/>
      <c r="I90" s="99"/>
      <c r="J90" s="99"/>
      <c r="K90" s="99"/>
      <c r="L90" s="99"/>
      <c r="M90" s="11"/>
      <c r="N90" s="96"/>
      <c r="O90" s="11"/>
    </row>
    <row r="91" spans="1:15" ht="12.75">
      <c r="A91" s="71"/>
      <c r="B91" s="27"/>
      <c r="C91" s="27"/>
      <c r="D91" s="11"/>
      <c r="E91" s="74"/>
      <c r="F91" s="11"/>
      <c r="G91" s="99"/>
      <c r="H91" s="99"/>
      <c r="I91" s="99"/>
      <c r="J91" s="99"/>
      <c r="K91" s="99"/>
      <c r="L91" s="99"/>
      <c r="M91" s="11"/>
      <c r="N91" s="96"/>
      <c r="O91" s="11"/>
    </row>
    <row r="92" spans="1:15" ht="12.75">
      <c r="A92" s="71"/>
      <c r="B92" s="27"/>
      <c r="C92" s="27"/>
      <c r="D92" s="11"/>
      <c r="E92" s="74"/>
      <c r="F92" s="11"/>
      <c r="G92" s="99"/>
      <c r="H92" s="99"/>
      <c r="I92" s="99"/>
      <c r="J92" s="99"/>
      <c r="K92" s="99"/>
      <c r="L92" s="99"/>
      <c r="M92" s="11"/>
      <c r="N92" s="96"/>
      <c r="O92" s="11"/>
    </row>
    <row r="93" spans="1:15" ht="12.75">
      <c r="A93" s="71"/>
      <c r="B93" s="27"/>
      <c r="C93" s="27"/>
      <c r="D93" s="11"/>
      <c r="E93" s="74"/>
      <c r="F93" s="11"/>
      <c r="G93" s="99"/>
      <c r="H93" s="99"/>
      <c r="I93" s="99"/>
      <c r="J93" s="99"/>
      <c r="K93" s="99"/>
      <c r="L93" s="99"/>
      <c r="M93" s="11"/>
      <c r="N93" s="96"/>
      <c r="O93" s="11"/>
    </row>
    <row r="94" spans="1:15" ht="12.75">
      <c r="A94" s="71"/>
      <c r="B94" s="27"/>
      <c r="C94" s="27"/>
      <c r="D94" s="11"/>
      <c r="E94" s="74"/>
      <c r="F94" s="11"/>
      <c r="G94" s="99"/>
      <c r="H94" s="99"/>
      <c r="I94" s="99"/>
      <c r="J94" s="99"/>
      <c r="K94" s="99"/>
      <c r="L94" s="99"/>
      <c r="M94" s="11"/>
      <c r="N94" s="96"/>
      <c r="O94" s="11"/>
    </row>
    <row r="95" spans="1:15" ht="12.75">
      <c r="A95" s="71"/>
      <c r="B95" s="27"/>
      <c r="C95" s="27"/>
      <c r="D95" s="11"/>
      <c r="E95" s="74"/>
      <c r="F95" s="11"/>
      <c r="G95" s="99"/>
      <c r="H95" s="99"/>
      <c r="I95" s="99"/>
      <c r="J95" s="99"/>
      <c r="K95" s="99"/>
      <c r="L95" s="99"/>
      <c r="M95" s="11"/>
      <c r="N95" s="96"/>
      <c r="O95" s="11"/>
    </row>
    <row r="96" spans="1:15" ht="12.75">
      <c r="A96" s="71"/>
      <c r="B96" s="27"/>
      <c r="C96" s="27"/>
      <c r="D96" s="11"/>
      <c r="E96" s="74"/>
      <c r="F96" s="11"/>
      <c r="G96" s="99"/>
      <c r="H96" s="99"/>
      <c r="I96" s="99"/>
      <c r="J96" s="99"/>
      <c r="K96" s="99"/>
      <c r="L96" s="99"/>
      <c r="M96" s="11"/>
      <c r="N96" s="96"/>
      <c r="O96" s="11"/>
    </row>
    <row r="97" spans="1:15" ht="12.75">
      <c r="A97" s="71"/>
      <c r="B97" s="27"/>
      <c r="C97" s="27"/>
      <c r="D97" s="11"/>
      <c r="E97" s="74"/>
      <c r="F97" s="11"/>
      <c r="G97" s="99"/>
      <c r="H97" s="99"/>
      <c r="I97" s="99"/>
      <c r="J97" s="99"/>
      <c r="K97" s="99"/>
      <c r="L97" s="99"/>
      <c r="M97" s="11"/>
      <c r="N97" s="96"/>
      <c r="O97" s="11"/>
    </row>
    <row r="98" spans="1:15" ht="12.75">
      <c r="A98" s="71"/>
      <c r="B98" s="27"/>
      <c r="C98" s="27"/>
      <c r="D98" s="11"/>
      <c r="E98" s="74"/>
      <c r="F98" s="11"/>
      <c r="G98" s="99"/>
      <c r="H98" s="99"/>
      <c r="I98" s="99"/>
      <c r="J98" s="99"/>
      <c r="K98" s="99"/>
      <c r="L98" s="99"/>
      <c r="M98" s="11"/>
      <c r="N98" s="96"/>
      <c r="O98" s="11"/>
    </row>
    <row r="99" spans="1:15" ht="12.75">
      <c r="A99" s="71"/>
      <c r="B99" s="27"/>
      <c r="C99" s="27"/>
      <c r="D99" s="11"/>
      <c r="E99" s="74"/>
      <c r="F99" s="11"/>
      <c r="G99" s="99"/>
      <c r="H99" s="99"/>
      <c r="I99" s="99"/>
      <c r="J99" s="99"/>
      <c r="K99" s="99"/>
      <c r="L99" s="99"/>
      <c r="M99" s="11"/>
      <c r="N99" s="96"/>
      <c r="O99" s="11"/>
    </row>
    <row r="100" spans="1:15" ht="12.75">
      <c r="A100" s="71"/>
      <c r="B100" s="27"/>
      <c r="C100" s="27"/>
      <c r="D100" s="11"/>
      <c r="E100" s="74"/>
      <c r="F100" s="11"/>
      <c r="G100" s="99"/>
      <c r="H100" s="99"/>
      <c r="I100" s="99"/>
      <c r="J100" s="99"/>
      <c r="K100" s="99"/>
      <c r="L100" s="99"/>
      <c r="M100" s="11"/>
      <c r="N100" s="96"/>
      <c r="O100" s="11"/>
    </row>
    <row r="101" spans="1:15" ht="12.75">
      <c r="A101" s="71"/>
      <c r="B101" s="27"/>
      <c r="C101" s="27"/>
      <c r="D101" s="11"/>
      <c r="E101" s="74"/>
      <c r="F101" s="11"/>
      <c r="G101" s="99"/>
      <c r="H101" s="99"/>
      <c r="I101" s="99"/>
      <c r="J101" s="99"/>
      <c r="K101" s="99"/>
      <c r="L101" s="99"/>
      <c r="M101" s="11"/>
      <c r="N101" s="96"/>
      <c r="O101" s="11"/>
    </row>
    <row r="102" spans="1:15" ht="12.75">
      <c r="A102" s="71"/>
      <c r="B102" s="27"/>
      <c r="C102" s="27"/>
      <c r="D102" s="11"/>
      <c r="E102" s="74"/>
      <c r="F102" s="11"/>
      <c r="G102" s="99"/>
      <c r="H102" s="99"/>
      <c r="I102" s="99"/>
      <c r="J102" s="99"/>
      <c r="K102" s="99"/>
      <c r="L102" s="99"/>
      <c r="M102" s="11"/>
      <c r="N102" s="96"/>
      <c r="O102" s="11"/>
    </row>
    <row r="103" spans="1:15" ht="12.75">
      <c r="A103" s="71"/>
      <c r="B103" s="27"/>
      <c r="C103" s="27"/>
      <c r="D103" s="11"/>
      <c r="E103" s="74"/>
      <c r="F103" s="11"/>
      <c r="G103" s="99"/>
      <c r="H103" s="99"/>
      <c r="I103" s="99"/>
      <c r="J103" s="99"/>
      <c r="K103" s="99"/>
      <c r="L103" s="99"/>
      <c r="M103" s="11"/>
      <c r="N103" s="96"/>
      <c r="O103" s="11"/>
    </row>
    <row r="104" spans="1:15" ht="12.75">
      <c r="A104" s="71"/>
      <c r="B104" s="27"/>
      <c r="C104" s="27"/>
      <c r="D104" s="11"/>
      <c r="E104" s="74"/>
      <c r="F104" s="11"/>
      <c r="G104" s="99"/>
      <c r="H104" s="99"/>
      <c r="I104" s="99"/>
      <c r="J104" s="99"/>
      <c r="K104" s="99"/>
      <c r="L104" s="99"/>
      <c r="M104" s="11"/>
      <c r="N104" s="96"/>
      <c r="O104" s="11"/>
    </row>
    <row r="105" spans="1:15" ht="12.75">
      <c r="A105" s="71"/>
      <c r="B105" s="27"/>
      <c r="C105" s="27"/>
      <c r="D105" s="11"/>
      <c r="E105" s="74"/>
      <c r="F105" s="11"/>
      <c r="G105" s="99"/>
      <c r="H105" s="99"/>
      <c r="I105" s="99"/>
      <c r="J105" s="99"/>
      <c r="K105" s="99"/>
      <c r="L105" s="99"/>
      <c r="M105" s="11"/>
      <c r="N105" s="96"/>
      <c r="O105" s="11"/>
    </row>
    <row r="106" spans="1:15" ht="12.75">
      <c r="A106" s="71"/>
      <c r="B106" s="27"/>
      <c r="C106" s="27"/>
      <c r="D106" s="11"/>
      <c r="E106" s="74"/>
      <c r="F106" s="11"/>
      <c r="G106" s="99"/>
      <c r="H106" s="99"/>
      <c r="I106" s="99"/>
      <c r="J106" s="99"/>
      <c r="K106" s="99"/>
      <c r="L106" s="99"/>
      <c r="M106" s="11"/>
      <c r="N106" s="96"/>
      <c r="O106" s="11"/>
    </row>
    <row r="107" spans="1:15" ht="12.75">
      <c r="A107" s="71"/>
      <c r="B107" s="27"/>
      <c r="C107" s="27"/>
      <c r="D107" s="11"/>
      <c r="E107" s="74"/>
      <c r="F107" s="11"/>
      <c r="G107" s="99"/>
      <c r="H107" s="99"/>
      <c r="I107" s="99"/>
      <c r="J107" s="99"/>
      <c r="K107" s="99"/>
      <c r="L107" s="99"/>
      <c r="M107" s="11"/>
      <c r="N107" s="96"/>
      <c r="O107" s="11"/>
    </row>
    <row r="108" spans="1:15" ht="12.75">
      <c r="A108" s="71"/>
      <c r="B108" s="27"/>
      <c r="C108" s="27"/>
      <c r="D108" s="11"/>
      <c r="E108" s="74"/>
      <c r="F108" s="11"/>
      <c r="G108" s="99"/>
      <c r="H108" s="99"/>
      <c r="I108" s="99"/>
      <c r="J108" s="99"/>
      <c r="K108" s="99"/>
      <c r="L108" s="99"/>
      <c r="M108" s="11"/>
      <c r="N108" s="96"/>
      <c r="O108" s="11"/>
    </row>
    <row r="109" spans="1:15" ht="12.75">
      <c r="A109" s="71"/>
      <c r="B109" s="27"/>
      <c r="C109" s="27"/>
      <c r="D109" s="11"/>
      <c r="E109" s="74"/>
      <c r="F109" s="11"/>
      <c r="G109" s="99"/>
      <c r="H109" s="99"/>
      <c r="I109" s="99"/>
      <c r="J109" s="99"/>
      <c r="K109" s="99"/>
      <c r="L109" s="99"/>
      <c r="M109" s="11"/>
      <c r="N109" s="96"/>
      <c r="O109" s="11"/>
    </row>
    <row r="110" spans="1:15" ht="12.75">
      <c r="A110" s="71"/>
      <c r="B110" s="27"/>
      <c r="C110" s="27"/>
      <c r="D110" s="11"/>
      <c r="E110" s="74"/>
      <c r="F110" s="11"/>
      <c r="G110" s="99"/>
      <c r="H110" s="99"/>
      <c r="I110" s="99"/>
      <c r="J110" s="99"/>
      <c r="K110" s="99"/>
      <c r="L110" s="99"/>
      <c r="M110" s="11"/>
      <c r="N110" s="96"/>
      <c r="O110" s="11"/>
    </row>
    <row r="111" spans="1:15" ht="12.75">
      <c r="A111" s="71"/>
      <c r="B111" s="27"/>
      <c r="C111" s="27"/>
      <c r="D111" s="11"/>
      <c r="E111" s="74"/>
      <c r="F111" s="11"/>
      <c r="G111" s="99"/>
      <c r="H111" s="99"/>
      <c r="I111" s="99"/>
      <c r="J111" s="99"/>
      <c r="K111" s="99"/>
      <c r="L111" s="99"/>
      <c r="M111" s="11"/>
      <c r="N111" s="96"/>
      <c r="O111" s="11"/>
    </row>
    <row r="112" spans="1:15" ht="12.75">
      <c r="A112" s="71"/>
      <c r="B112" s="27"/>
      <c r="C112" s="27"/>
      <c r="D112" s="11"/>
      <c r="E112" s="74"/>
      <c r="F112" s="11"/>
      <c r="G112" s="99"/>
      <c r="H112" s="99"/>
      <c r="I112" s="99"/>
      <c r="J112" s="99"/>
      <c r="K112" s="99"/>
      <c r="L112" s="99"/>
      <c r="M112" s="11"/>
      <c r="N112" s="96"/>
      <c r="O112" s="11"/>
    </row>
    <row r="113" spans="1:15" ht="12.75">
      <c r="A113" s="71"/>
      <c r="B113" s="27"/>
      <c r="C113" s="27"/>
      <c r="D113" s="11"/>
      <c r="E113" s="74"/>
      <c r="F113" s="11"/>
      <c r="G113" s="99"/>
      <c r="H113" s="99"/>
      <c r="I113" s="99"/>
      <c r="J113" s="99"/>
      <c r="K113" s="99"/>
      <c r="L113" s="99"/>
      <c r="M113" s="11"/>
      <c r="N113" s="96"/>
      <c r="O113" s="11"/>
    </row>
    <row r="114" spans="1:15" ht="12.75">
      <c r="A114" s="71"/>
      <c r="B114" s="27"/>
      <c r="C114" s="27"/>
      <c r="D114" s="11"/>
      <c r="E114" s="74"/>
      <c r="F114" s="11"/>
      <c r="G114" s="99"/>
      <c r="H114" s="99"/>
      <c r="I114" s="99"/>
      <c r="J114" s="99"/>
      <c r="K114" s="99"/>
      <c r="L114" s="99"/>
      <c r="M114" s="11"/>
      <c r="N114" s="96"/>
      <c r="O114" s="11"/>
    </row>
    <row r="115" spans="1:15" ht="12.75">
      <c r="A115" s="71"/>
      <c r="B115" s="27"/>
      <c r="C115" s="27"/>
      <c r="D115" s="11"/>
      <c r="E115" s="74"/>
      <c r="F115" s="11"/>
      <c r="G115" s="99"/>
      <c r="H115" s="99"/>
      <c r="I115" s="99"/>
      <c r="J115" s="99"/>
      <c r="K115" s="99"/>
      <c r="L115" s="99"/>
      <c r="M115" s="11"/>
      <c r="N115" s="96"/>
      <c r="O115" s="11"/>
    </row>
    <row r="116" spans="1:15" ht="12.75">
      <c r="A116" s="71"/>
      <c r="B116" s="27"/>
      <c r="C116" s="27"/>
      <c r="D116" s="11"/>
      <c r="E116" s="74"/>
      <c r="F116" s="11"/>
      <c r="G116" s="99"/>
      <c r="H116" s="99"/>
      <c r="I116" s="99"/>
      <c r="J116" s="99"/>
      <c r="K116" s="99"/>
      <c r="L116" s="99"/>
      <c r="M116" s="11"/>
      <c r="N116" s="96"/>
      <c r="O116" s="11"/>
    </row>
    <row r="117" spans="1:15" ht="12.75">
      <c r="A117" s="71"/>
      <c r="B117" s="27"/>
      <c r="C117" s="27"/>
      <c r="D117" s="11"/>
      <c r="E117" s="74"/>
      <c r="F117" s="11"/>
      <c r="G117" s="99"/>
      <c r="H117" s="99"/>
      <c r="I117" s="99"/>
      <c r="J117" s="99"/>
      <c r="K117" s="99"/>
      <c r="L117" s="99"/>
      <c r="M117" s="11"/>
      <c r="N117" s="96"/>
      <c r="O117" s="11"/>
    </row>
    <row r="118" spans="1:15" ht="12.75">
      <c r="A118" s="71"/>
      <c r="B118" s="27"/>
      <c r="C118" s="27"/>
      <c r="D118" s="11"/>
      <c r="E118" s="74"/>
      <c r="F118" s="11"/>
      <c r="G118" s="99"/>
      <c r="H118" s="99"/>
      <c r="I118" s="99"/>
      <c r="J118" s="99"/>
      <c r="K118" s="99"/>
      <c r="L118" s="99"/>
      <c r="M118" s="11"/>
      <c r="N118" s="96"/>
      <c r="O118" s="11"/>
    </row>
    <row r="119" spans="1:15" ht="12.75">
      <c r="A119" s="71"/>
      <c r="B119" s="27"/>
      <c r="C119" s="27"/>
      <c r="D119" s="11"/>
      <c r="E119" s="74"/>
      <c r="F119" s="11"/>
      <c r="G119" s="99"/>
      <c r="H119" s="99"/>
      <c r="I119" s="99"/>
      <c r="J119" s="99"/>
      <c r="K119" s="99"/>
      <c r="L119" s="99"/>
      <c r="M119" s="11"/>
      <c r="N119" s="96"/>
      <c r="O119" s="11"/>
    </row>
    <row r="120" spans="1:15" ht="12.75">
      <c r="A120" s="71"/>
      <c r="B120" s="27"/>
      <c r="C120" s="27"/>
      <c r="D120" s="11"/>
      <c r="E120" s="74"/>
      <c r="F120" s="11"/>
      <c r="G120" s="99"/>
      <c r="H120" s="99"/>
      <c r="I120" s="99"/>
      <c r="J120" s="99"/>
      <c r="K120" s="99"/>
      <c r="L120" s="99"/>
      <c r="M120" s="11"/>
      <c r="N120" s="96"/>
      <c r="O120" s="11"/>
    </row>
    <row r="121" spans="1:15" ht="12.75">
      <c r="A121" s="71"/>
      <c r="B121" s="27"/>
      <c r="C121" s="27"/>
      <c r="D121" s="11"/>
      <c r="E121" s="74"/>
      <c r="F121" s="11"/>
      <c r="G121" s="99"/>
      <c r="H121" s="99"/>
      <c r="I121" s="99"/>
      <c r="J121" s="99"/>
      <c r="K121" s="99"/>
      <c r="L121" s="99"/>
      <c r="M121" s="11"/>
      <c r="N121" s="96"/>
      <c r="O121" s="11"/>
    </row>
    <row r="122" spans="1:15" ht="12.75">
      <c r="A122" s="71"/>
      <c r="B122" s="27"/>
      <c r="C122" s="27"/>
      <c r="D122" s="11"/>
      <c r="E122" s="74"/>
      <c r="F122" s="11"/>
      <c r="G122" s="99"/>
      <c r="H122" s="99"/>
      <c r="I122" s="99"/>
      <c r="J122" s="99"/>
      <c r="K122" s="99"/>
      <c r="L122" s="99"/>
      <c r="M122" s="11"/>
      <c r="N122" s="96"/>
      <c r="O122" s="11"/>
    </row>
    <row r="123" spans="1:15" ht="12.75">
      <c r="A123" s="71"/>
      <c r="B123" s="27"/>
      <c r="C123" s="27"/>
      <c r="D123" s="11"/>
      <c r="E123" s="74"/>
      <c r="F123" s="11"/>
      <c r="G123" s="99"/>
      <c r="H123" s="99"/>
      <c r="I123" s="99"/>
      <c r="J123" s="99"/>
      <c r="K123" s="99"/>
      <c r="L123" s="99"/>
      <c r="M123" s="11"/>
      <c r="N123" s="96"/>
      <c r="O123" s="11"/>
    </row>
    <row r="124" spans="1:15" ht="12.75">
      <c r="A124" s="71"/>
      <c r="B124" s="27"/>
      <c r="C124" s="27"/>
      <c r="D124" s="11"/>
      <c r="E124" s="74"/>
      <c r="F124" s="11"/>
      <c r="G124" s="99"/>
      <c r="H124" s="99"/>
      <c r="I124" s="99"/>
      <c r="J124" s="99"/>
      <c r="K124" s="99"/>
      <c r="L124" s="99"/>
      <c r="M124" s="11"/>
      <c r="N124" s="96"/>
      <c r="O124" s="11"/>
    </row>
    <row r="125" spans="1:15" ht="12.75">
      <c r="A125" s="71"/>
      <c r="B125" s="27"/>
      <c r="C125" s="27"/>
      <c r="D125" s="11"/>
      <c r="E125" s="74"/>
      <c r="F125" s="11"/>
      <c r="G125" s="99"/>
      <c r="H125" s="99"/>
      <c r="I125" s="99"/>
      <c r="J125" s="99"/>
      <c r="K125" s="99"/>
      <c r="L125" s="99"/>
      <c r="M125" s="11"/>
      <c r="N125" s="96"/>
      <c r="O125" s="11"/>
    </row>
    <row r="126" spans="1:15" ht="12.75">
      <c r="A126" s="71"/>
      <c r="B126" s="27"/>
      <c r="C126" s="27"/>
      <c r="D126" s="11"/>
      <c r="E126" s="74"/>
      <c r="F126" s="11"/>
      <c r="G126" s="99"/>
      <c r="H126" s="99"/>
      <c r="I126" s="99"/>
      <c r="J126" s="99"/>
      <c r="K126" s="99"/>
      <c r="L126" s="99"/>
      <c r="M126" s="11"/>
      <c r="N126" s="96"/>
      <c r="O126" s="11"/>
    </row>
    <row r="127" spans="1:15" ht="12.75">
      <c r="A127" s="71"/>
      <c r="B127" s="27"/>
      <c r="C127" s="27"/>
      <c r="D127" s="11"/>
      <c r="E127" s="74"/>
      <c r="F127" s="11"/>
      <c r="G127" s="99"/>
      <c r="H127" s="99"/>
      <c r="I127" s="99"/>
      <c r="J127" s="99"/>
      <c r="K127" s="99"/>
      <c r="L127" s="99"/>
      <c r="M127" s="11"/>
      <c r="N127" s="96"/>
      <c r="O127" s="11"/>
    </row>
    <row r="128" spans="1:15" ht="12.75">
      <c r="A128" s="71"/>
      <c r="B128" s="27"/>
      <c r="C128" s="27"/>
      <c r="D128" s="11"/>
      <c r="E128" s="74"/>
      <c r="F128" s="11"/>
      <c r="G128" s="99"/>
      <c r="H128" s="99"/>
      <c r="I128" s="99"/>
      <c r="J128" s="99"/>
      <c r="K128" s="99"/>
      <c r="L128" s="99"/>
      <c r="M128" s="11"/>
      <c r="N128" s="96"/>
      <c r="O128" s="11"/>
    </row>
    <row r="129" spans="1:15" ht="12.75">
      <c r="A129" s="71"/>
      <c r="B129" s="27"/>
      <c r="C129" s="27"/>
      <c r="D129" s="11"/>
      <c r="E129" s="74"/>
      <c r="F129" s="11"/>
      <c r="G129" s="99"/>
      <c r="H129" s="99"/>
      <c r="I129" s="99"/>
      <c r="J129" s="99"/>
      <c r="K129" s="99"/>
      <c r="L129" s="99"/>
      <c r="M129" s="11"/>
      <c r="N129" s="96"/>
      <c r="O129" s="11"/>
    </row>
    <row r="130" spans="1:15" ht="12.75">
      <c r="A130" s="71"/>
      <c r="B130" s="27"/>
      <c r="C130" s="27"/>
      <c r="D130" s="11"/>
      <c r="E130" s="74"/>
      <c r="F130" s="11"/>
      <c r="G130" s="99"/>
      <c r="H130" s="99"/>
      <c r="I130" s="99"/>
      <c r="J130" s="99"/>
      <c r="K130" s="99"/>
      <c r="L130" s="99"/>
      <c r="M130" s="11"/>
      <c r="N130" s="96"/>
      <c r="O130" s="11"/>
    </row>
    <row r="131" spans="1:15" ht="12.75">
      <c r="A131" s="71"/>
      <c r="B131" s="27"/>
      <c r="C131" s="27"/>
      <c r="D131" s="11"/>
      <c r="E131" s="74"/>
      <c r="F131" s="11"/>
      <c r="G131" s="99"/>
      <c r="H131" s="99"/>
      <c r="I131" s="99"/>
      <c r="J131" s="99"/>
      <c r="K131" s="99"/>
      <c r="L131" s="99"/>
      <c r="M131" s="11"/>
      <c r="N131" s="96"/>
      <c r="O131" s="11"/>
    </row>
    <row r="132" spans="1:15" ht="12.75">
      <c r="A132" s="71"/>
      <c r="B132" s="27"/>
      <c r="C132" s="27"/>
      <c r="D132" s="11"/>
      <c r="E132" s="74"/>
      <c r="F132" s="11"/>
      <c r="G132" s="99"/>
      <c r="H132" s="99"/>
      <c r="I132" s="99"/>
      <c r="J132" s="99"/>
      <c r="K132" s="99"/>
      <c r="L132" s="99"/>
      <c r="M132" s="11"/>
      <c r="N132" s="96"/>
      <c r="O132" s="11"/>
    </row>
    <row r="133" spans="1:15" ht="12.75">
      <c r="A133" s="71"/>
      <c r="B133" s="27"/>
      <c r="C133" s="27"/>
      <c r="D133" s="11"/>
      <c r="E133" s="74"/>
      <c r="F133" s="11"/>
      <c r="G133" s="99"/>
      <c r="H133" s="99"/>
      <c r="I133" s="99"/>
      <c r="J133" s="99"/>
      <c r="K133" s="99"/>
      <c r="L133" s="99"/>
      <c r="M133" s="11"/>
      <c r="N133" s="96"/>
      <c r="O133" s="11"/>
    </row>
    <row r="134" spans="1:15" ht="12.75">
      <c r="A134" s="71"/>
      <c r="B134" s="27"/>
      <c r="C134" s="27"/>
      <c r="D134" s="11"/>
      <c r="E134" s="74"/>
      <c r="F134" s="11"/>
      <c r="G134" s="99"/>
      <c r="H134" s="99"/>
      <c r="I134" s="99"/>
      <c r="J134" s="99"/>
      <c r="K134" s="99"/>
      <c r="L134" s="99"/>
      <c r="M134" s="11"/>
      <c r="N134" s="96"/>
      <c r="O134" s="11"/>
    </row>
    <row r="135" spans="1:15" ht="12.75">
      <c r="A135" s="71"/>
      <c r="B135" s="27"/>
      <c r="C135" s="27"/>
      <c r="D135" s="11"/>
      <c r="E135" s="74"/>
      <c r="F135" s="11"/>
      <c r="G135" s="99"/>
      <c r="H135" s="99"/>
      <c r="I135" s="99"/>
      <c r="J135" s="99"/>
      <c r="K135" s="99"/>
      <c r="L135" s="99"/>
      <c r="M135" s="11"/>
      <c r="N135" s="96"/>
      <c r="O135" s="11"/>
    </row>
    <row r="136" spans="1:15" ht="12.75">
      <c r="A136" s="71"/>
      <c r="B136" s="27"/>
      <c r="C136" s="27"/>
      <c r="D136" s="11"/>
      <c r="E136" s="74"/>
      <c r="F136" s="11"/>
      <c r="G136" s="99"/>
      <c r="H136" s="99"/>
      <c r="I136" s="99"/>
      <c r="J136" s="99"/>
      <c r="K136" s="99"/>
      <c r="L136" s="99"/>
      <c r="M136" s="11"/>
      <c r="N136" s="96"/>
      <c r="O136" s="11"/>
    </row>
    <row r="137" spans="1:15" ht="12.75">
      <c r="A137" s="71"/>
      <c r="B137" s="27"/>
      <c r="C137" s="27"/>
      <c r="D137" s="11"/>
      <c r="E137" s="74"/>
      <c r="F137" s="11"/>
      <c r="G137" s="99"/>
      <c r="H137" s="99"/>
      <c r="I137" s="99"/>
      <c r="J137" s="99"/>
      <c r="K137" s="99"/>
      <c r="L137" s="99"/>
      <c r="M137" s="11"/>
      <c r="N137" s="96"/>
      <c r="O137" s="11"/>
    </row>
    <row r="138" spans="1:15" ht="12.75">
      <c r="A138" s="71"/>
      <c r="B138" s="27"/>
      <c r="C138" s="27"/>
      <c r="D138" s="11"/>
      <c r="E138" s="74"/>
      <c r="F138" s="11"/>
      <c r="G138" s="99"/>
      <c r="H138" s="99"/>
      <c r="I138" s="99"/>
      <c r="J138" s="99"/>
      <c r="K138" s="99"/>
      <c r="L138" s="99"/>
      <c r="M138" s="11"/>
      <c r="N138" s="96"/>
      <c r="O138" s="11"/>
    </row>
    <row r="139" spans="1:15" ht="12.75">
      <c r="A139" s="71"/>
      <c r="B139" s="27"/>
      <c r="C139" s="27"/>
      <c r="D139" s="11"/>
      <c r="E139" s="74"/>
      <c r="F139" s="11"/>
      <c r="G139" s="99"/>
      <c r="H139" s="99"/>
      <c r="I139" s="99"/>
      <c r="J139" s="99"/>
      <c r="K139" s="99"/>
      <c r="L139" s="99"/>
      <c r="M139" s="11"/>
      <c r="N139" s="96"/>
      <c r="O139" s="11"/>
    </row>
    <row r="140" spans="1:15" ht="12.75">
      <c r="A140" s="71"/>
      <c r="B140" s="27"/>
      <c r="C140" s="27"/>
      <c r="D140" s="11"/>
      <c r="E140" s="74"/>
      <c r="F140" s="11"/>
      <c r="G140" s="99"/>
      <c r="H140" s="99"/>
      <c r="I140" s="99"/>
      <c r="J140" s="99"/>
      <c r="K140" s="99"/>
      <c r="L140" s="99"/>
      <c r="M140" s="11"/>
      <c r="N140" s="96"/>
      <c r="O140" s="11"/>
    </row>
    <row r="141" spans="1:15" ht="12.75">
      <c r="A141" s="71"/>
      <c r="B141" s="27"/>
      <c r="C141" s="27"/>
      <c r="D141" s="11"/>
      <c r="E141" s="74"/>
      <c r="F141" s="11"/>
      <c r="G141" s="99"/>
      <c r="H141" s="99"/>
      <c r="I141" s="99"/>
      <c r="J141" s="99"/>
      <c r="K141" s="99"/>
      <c r="L141" s="99"/>
      <c r="M141" s="11"/>
      <c r="N141" s="96"/>
      <c r="O141" s="11"/>
    </row>
    <row r="142" spans="1:15" ht="12.75">
      <c r="A142" s="71"/>
      <c r="B142" s="27"/>
      <c r="C142" s="27"/>
      <c r="D142" s="11"/>
      <c r="E142" s="74"/>
      <c r="F142" s="11"/>
      <c r="G142" s="99"/>
      <c r="H142" s="99"/>
      <c r="I142" s="99"/>
      <c r="J142" s="99"/>
      <c r="K142" s="99"/>
      <c r="L142" s="99"/>
      <c r="M142" s="11"/>
      <c r="N142" s="96"/>
      <c r="O142" s="11"/>
    </row>
    <row r="143" spans="1:15" ht="12.75">
      <c r="A143" s="71"/>
      <c r="B143" s="27"/>
      <c r="C143" s="27"/>
      <c r="D143" s="11"/>
      <c r="E143" s="74"/>
      <c r="F143" s="11"/>
      <c r="G143" s="99"/>
      <c r="H143" s="99"/>
      <c r="I143" s="99"/>
      <c r="J143" s="99"/>
      <c r="K143" s="99"/>
      <c r="L143" s="99"/>
      <c r="M143" s="11"/>
      <c r="N143" s="96"/>
      <c r="O143" s="11"/>
    </row>
    <row r="144" spans="1:15" ht="12.75">
      <c r="A144" s="71"/>
      <c r="B144" s="27"/>
      <c r="C144" s="27"/>
      <c r="D144" s="11"/>
      <c r="E144" s="74"/>
      <c r="F144" s="11"/>
      <c r="G144" s="99"/>
      <c r="H144" s="99"/>
      <c r="I144" s="99"/>
      <c r="J144" s="99"/>
      <c r="K144" s="99"/>
      <c r="L144" s="99"/>
      <c r="M144" s="11"/>
      <c r="N144" s="96"/>
      <c r="O144" s="11"/>
    </row>
    <row r="145" spans="1:15" ht="12.75">
      <c r="A145" s="71"/>
      <c r="B145" s="27"/>
      <c r="C145" s="27"/>
      <c r="D145" s="11"/>
      <c r="E145" s="74"/>
      <c r="F145" s="11"/>
      <c r="G145" s="99"/>
      <c r="H145" s="99"/>
      <c r="I145" s="99"/>
      <c r="J145" s="99"/>
      <c r="K145" s="99"/>
      <c r="L145" s="99"/>
      <c r="M145" s="11"/>
      <c r="N145" s="96"/>
      <c r="O145" s="11"/>
    </row>
    <row r="146" spans="1:15" ht="12.75">
      <c r="A146" s="71"/>
      <c r="B146" s="27"/>
      <c r="C146" s="27"/>
      <c r="D146" s="11"/>
      <c r="E146" s="74"/>
      <c r="F146" s="11"/>
      <c r="G146" s="99"/>
      <c r="H146" s="99"/>
      <c r="I146" s="99"/>
      <c r="J146" s="99"/>
      <c r="K146" s="99"/>
      <c r="L146" s="99"/>
      <c r="M146" s="11"/>
      <c r="N146" s="96"/>
      <c r="O146" s="11"/>
    </row>
    <row r="147" spans="1:15" ht="12.75">
      <c r="A147" s="71"/>
      <c r="B147" s="27"/>
      <c r="C147" s="27"/>
      <c r="D147" s="11"/>
      <c r="E147" s="74"/>
      <c r="F147" s="11"/>
      <c r="G147" s="99"/>
      <c r="H147" s="99"/>
      <c r="I147" s="99"/>
      <c r="J147" s="99"/>
      <c r="K147" s="99"/>
      <c r="L147" s="99"/>
      <c r="M147" s="11"/>
      <c r="N147" s="96"/>
      <c r="O147" s="11"/>
    </row>
    <row r="148" spans="1:15" ht="12.75">
      <c r="A148" s="71"/>
      <c r="B148" s="27"/>
      <c r="C148" s="27"/>
      <c r="D148" s="11"/>
      <c r="E148" s="74"/>
      <c r="F148" s="11"/>
      <c r="G148" s="99"/>
      <c r="H148" s="99"/>
      <c r="I148" s="99"/>
      <c r="J148" s="99"/>
      <c r="K148" s="99"/>
      <c r="L148" s="99"/>
      <c r="M148" s="11"/>
      <c r="N148" s="96"/>
      <c r="O148" s="11"/>
    </row>
    <row r="149" spans="1:15" ht="12.75">
      <c r="A149" s="71"/>
      <c r="B149" s="27"/>
      <c r="C149" s="27"/>
      <c r="D149" s="11"/>
      <c r="E149" s="74"/>
      <c r="F149" s="11"/>
      <c r="G149" s="99"/>
      <c r="H149" s="99"/>
      <c r="I149" s="99"/>
      <c r="J149" s="99"/>
      <c r="K149" s="99"/>
      <c r="L149" s="99"/>
      <c r="M149" s="11"/>
      <c r="N149" s="96"/>
      <c r="O149" s="11"/>
    </row>
    <row r="150" spans="1:15" ht="12.75">
      <c r="A150" s="71"/>
      <c r="B150" s="27"/>
      <c r="C150" s="27"/>
      <c r="D150" s="11"/>
      <c r="E150" s="74"/>
      <c r="F150" s="11"/>
      <c r="G150" s="99"/>
      <c r="H150" s="99"/>
      <c r="I150" s="99"/>
      <c r="J150" s="99"/>
      <c r="K150" s="99"/>
      <c r="L150" s="99"/>
      <c r="M150" s="11"/>
      <c r="N150" s="96"/>
      <c r="O150" s="11"/>
    </row>
    <row r="151" spans="1:15" ht="12.75">
      <c r="A151" s="71"/>
      <c r="B151" s="27"/>
      <c r="C151" s="27"/>
      <c r="D151" s="11"/>
      <c r="E151" s="74"/>
      <c r="F151" s="11"/>
      <c r="G151" s="99"/>
      <c r="H151" s="99"/>
      <c r="I151" s="99"/>
      <c r="J151" s="99"/>
      <c r="K151" s="99"/>
      <c r="L151" s="99"/>
      <c r="M151" s="11"/>
      <c r="N151" s="96"/>
      <c r="O151" s="11"/>
    </row>
    <row r="152" spans="1:15" ht="12.75">
      <c r="A152" s="71"/>
      <c r="B152" s="27"/>
      <c r="C152" s="27"/>
      <c r="D152" s="11"/>
      <c r="E152" s="74"/>
      <c r="F152" s="11"/>
      <c r="G152" s="99"/>
      <c r="H152" s="99"/>
      <c r="I152" s="99"/>
      <c r="J152" s="99"/>
      <c r="K152" s="99"/>
      <c r="L152" s="99"/>
      <c r="M152" s="11"/>
      <c r="N152" s="96"/>
      <c r="O152" s="11"/>
    </row>
    <row r="153" spans="1:15" ht="12.75">
      <c r="A153" s="71"/>
      <c r="B153" s="27"/>
      <c r="C153" s="27"/>
      <c r="D153" s="11"/>
      <c r="E153" s="74"/>
      <c r="F153" s="11"/>
      <c r="G153" s="99"/>
      <c r="H153" s="99"/>
      <c r="I153" s="99"/>
      <c r="J153" s="99"/>
      <c r="K153" s="99"/>
      <c r="L153" s="99"/>
      <c r="M153" s="11"/>
      <c r="N153" s="96"/>
      <c r="O153" s="11"/>
    </row>
    <row r="154" spans="1:15" ht="12.75">
      <c r="A154" s="71"/>
      <c r="B154" s="27"/>
      <c r="C154" s="27"/>
      <c r="D154" s="11"/>
      <c r="E154" s="74"/>
      <c r="F154" s="11"/>
      <c r="G154" s="99"/>
      <c r="H154" s="99"/>
      <c r="I154" s="99"/>
      <c r="J154" s="99"/>
      <c r="K154" s="99"/>
      <c r="L154" s="99"/>
      <c r="M154" s="11"/>
      <c r="N154" s="96"/>
      <c r="O154" s="11"/>
    </row>
    <row r="155" spans="1:15" ht="12.75">
      <c r="A155" s="71"/>
      <c r="B155" s="27"/>
      <c r="C155" s="27"/>
      <c r="D155" s="11"/>
      <c r="E155" s="74"/>
      <c r="F155" s="11"/>
      <c r="G155" s="99"/>
      <c r="H155" s="99"/>
      <c r="I155" s="99"/>
      <c r="J155" s="99"/>
      <c r="K155" s="99"/>
      <c r="L155" s="99"/>
      <c r="M155" s="11"/>
      <c r="N155" s="96"/>
      <c r="O155" s="11"/>
    </row>
    <row r="156" spans="1:15" ht="12.75">
      <c r="A156" s="71"/>
      <c r="B156" s="27"/>
      <c r="C156" s="27"/>
      <c r="D156" s="11"/>
      <c r="E156" s="74"/>
      <c r="F156" s="11"/>
      <c r="G156" s="99"/>
      <c r="H156" s="99"/>
      <c r="I156" s="99"/>
      <c r="J156" s="99"/>
      <c r="K156" s="99"/>
      <c r="L156" s="99"/>
      <c r="M156" s="11"/>
      <c r="N156" s="96"/>
      <c r="O156" s="11"/>
    </row>
    <row r="157" spans="1:15" ht="12.75">
      <c r="A157" s="71"/>
      <c r="B157" s="27"/>
      <c r="C157" s="27"/>
      <c r="D157" s="11"/>
      <c r="E157" s="74"/>
      <c r="F157" s="11"/>
      <c r="G157" s="99"/>
      <c r="H157" s="99"/>
      <c r="I157" s="99"/>
      <c r="J157" s="99"/>
      <c r="K157" s="99"/>
      <c r="L157" s="99"/>
      <c r="M157" s="11"/>
      <c r="N157" s="96"/>
      <c r="O157" s="11"/>
    </row>
    <row r="158" spans="1:15" ht="12.75">
      <c r="A158" s="71"/>
      <c r="B158" s="27"/>
      <c r="C158" s="27"/>
      <c r="D158" s="11"/>
      <c r="E158" s="74"/>
      <c r="F158" s="11"/>
      <c r="G158" s="99"/>
      <c r="H158" s="99"/>
      <c r="I158" s="99"/>
      <c r="J158" s="99"/>
      <c r="K158" s="99"/>
      <c r="L158" s="99"/>
      <c r="M158" s="11"/>
      <c r="N158" s="96"/>
      <c r="O158" s="11"/>
    </row>
    <row r="159" spans="1:15" ht="12.75">
      <c r="A159" s="71"/>
      <c r="B159" s="27"/>
      <c r="C159" s="27"/>
      <c r="D159" s="11"/>
      <c r="E159" s="74"/>
      <c r="F159" s="11"/>
      <c r="G159" s="99"/>
      <c r="H159" s="99"/>
      <c r="I159" s="99"/>
      <c r="J159" s="99"/>
      <c r="K159" s="99"/>
      <c r="L159" s="99"/>
      <c r="M159" s="11"/>
      <c r="N159" s="96"/>
      <c r="O159" s="11"/>
    </row>
    <row r="160" spans="1:15" ht="12.75">
      <c r="A160" s="71"/>
      <c r="B160" s="27"/>
      <c r="C160" s="27"/>
      <c r="D160" s="11"/>
      <c r="E160" s="74"/>
      <c r="F160" s="11"/>
      <c r="G160" s="99"/>
      <c r="H160" s="99"/>
      <c r="I160" s="99"/>
      <c r="J160" s="99"/>
      <c r="K160" s="99"/>
      <c r="L160" s="99"/>
      <c r="M160" s="11"/>
      <c r="N160" s="96"/>
      <c r="O160" s="11"/>
    </row>
    <row r="161" spans="1:15" ht="12.75">
      <c r="A161" s="71"/>
      <c r="B161" s="27"/>
      <c r="C161" s="27"/>
      <c r="D161" s="11"/>
      <c r="E161" s="74"/>
      <c r="F161" s="11"/>
      <c r="G161" s="99"/>
      <c r="H161" s="99"/>
      <c r="I161" s="99"/>
      <c r="J161" s="99"/>
      <c r="K161" s="99"/>
      <c r="L161" s="99"/>
      <c r="M161" s="11"/>
      <c r="N161" s="96"/>
      <c r="O161" s="11"/>
    </row>
    <row r="162" spans="1:15" ht="12.75">
      <c r="A162" s="71"/>
      <c r="B162" s="27"/>
      <c r="C162" s="27"/>
      <c r="D162" s="11"/>
      <c r="E162" s="74"/>
      <c r="F162" s="11"/>
      <c r="G162" s="99"/>
      <c r="H162" s="99"/>
      <c r="I162" s="99"/>
      <c r="J162" s="99"/>
      <c r="K162" s="99"/>
      <c r="L162" s="99"/>
      <c r="M162" s="11"/>
      <c r="N162" s="96"/>
      <c r="O162" s="11"/>
    </row>
    <row r="163" spans="1:15" ht="12.75">
      <c r="A163" s="71"/>
      <c r="B163" s="27"/>
      <c r="C163" s="27"/>
      <c r="D163" s="11"/>
      <c r="E163" s="74"/>
      <c r="F163" s="11"/>
      <c r="G163" s="99"/>
      <c r="H163" s="99"/>
      <c r="I163" s="99"/>
      <c r="J163" s="99"/>
      <c r="K163" s="99"/>
      <c r="L163" s="99"/>
      <c r="M163" s="11"/>
      <c r="N163" s="96"/>
      <c r="O163" s="11"/>
    </row>
    <row r="164" spans="1:15" ht="12.75">
      <c r="A164" s="71"/>
      <c r="B164" s="27"/>
      <c r="C164" s="27"/>
      <c r="D164" s="11"/>
      <c r="E164" s="74"/>
      <c r="F164" s="11"/>
      <c r="G164" s="99"/>
      <c r="H164" s="99"/>
      <c r="I164" s="99"/>
      <c r="J164" s="99"/>
      <c r="K164" s="99"/>
      <c r="L164" s="99"/>
      <c r="M164" s="11"/>
      <c r="N164" s="96"/>
      <c r="O164" s="11"/>
    </row>
    <row r="165" spans="1:15" ht="12.75">
      <c r="A165" s="71"/>
      <c r="B165" s="27"/>
      <c r="C165" s="27"/>
      <c r="D165" s="11"/>
      <c r="E165" s="74"/>
      <c r="F165" s="11"/>
      <c r="G165" s="99"/>
      <c r="H165" s="99"/>
      <c r="I165" s="99"/>
      <c r="J165" s="99"/>
      <c r="K165" s="99"/>
      <c r="L165" s="99"/>
      <c r="M165" s="11"/>
      <c r="N165" s="96"/>
      <c r="O165" s="11"/>
    </row>
    <row r="166" spans="1:15" ht="12.75">
      <c r="A166" s="71"/>
      <c r="B166" s="27"/>
      <c r="C166" s="27"/>
      <c r="D166" s="11"/>
      <c r="E166" s="74"/>
      <c r="F166" s="11"/>
      <c r="G166" s="99"/>
      <c r="H166" s="99"/>
      <c r="I166" s="99"/>
      <c r="J166" s="99"/>
      <c r="K166" s="99"/>
      <c r="L166" s="99"/>
      <c r="M166" s="11"/>
      <c r="N166" s="96"/>
      <c r="O166" s="11"/>
    </row>
    <row r="167" spans="1:15" ht="12.75">
      <c r="A167" s="71"/>
      <c r="B167" s="27"/>
      <c r="C167" s="27"/>
      <c r="D167" s="11"/>
      <c r="E167" s="74"/>
      <c r="F167" s="11"/>
      <c r="G167" s="99"/>
      <c r="H167" s="99"/>
      <c r="I167" s="99"/>
      <c r="J167" s="99"/>
      <c r="K167" s="99"/>
      <c r="L167" s="99"/>
      <c r="M167" s="11"/>
      <c r="N167" s="96"/>
      <c r="O167" s="11"/>
    </row>
    <row r="168" spans="1:15" ht="12.75">
      <c r="A168" s="71"/>
      <c r="B168" s="27"/>
      <c r="C168" s="27"/>
      <c r="D168" s="11"/>
      <c r="E168" s="74"/>
      <c r="F168" s="11"/>
      <c r="G168" s="99"/>
      <c r="H168" s="99"/>
      <c r="I168" s="99"/>
      <c r="J168" s="99"/>
      <c r="K168" s="99"/>
      <c r="L168" s="99"/>
      <c r="M168" s="11"/>
      <c r="N168" s="96"/>
      <c r="O168" s="11"/>
    </row>
    <row r="169" spans="1:15" ht="12.75">
      <c r="A169" s="71"/>
      <c r="B169" s="27"/>
      <c r="C169" s="27"/>
      <c r="D169" s="11"/>
      <c r="E169" s="74"/>
      <c r="F169" s="11"/>
      <c r="G169" s="99"/>
      <c r="H169" s="99"/>
      <c r="I169" s="99"/>
      <c r="J169" s="99"/>
      <c r="K169" s="99"/>
      <c r="L169" s="99"/>
      <c r="M169" s="11"/>
      <c r="N169" s="96"/>
      <c r="O169" s="11"/>
    </row>
    <row r="170" spans="1:15" ht="12.75">
      <c r="A170" s="71"/>
      <c r="B170" s="27"/>
      <c r="C170" s="27"/>
      <c r="D170" s="11"/>
      <c r="E170" s="74"/>
      <c r="F170" s="11"/>
      <c r="G170" s="99"/>
      <c r="H170" s="99"/>
      <c r="I170" s="99"/>
      <c r="J170" s="99"/>
      <c r="K170" s="99"/>
      <c r="L170" s="99"/>
      <c r="M170" s="11"/>
      <c r="N170" s="96"/>
      <c r="O170" s="11"/>
    </row>
    <row r="171" spans="1:15" ht="12.75">
      <c r="A171" s="71"/>
      <c r="B171" s="27"/>
      <c r="C171" s="27"/>
      <c r="D171" s="11"/>
      <c r="E171" s="74"/>
      <c r="F171" s="11"/>
      <c r="G171" s="99"/>
      <c r="H171" s="99"/>
      <c r="I171" s="99"/>
      <c r="J171" s="99"/>
      <c r="K171" s="99"/>
      <c r="L171" s="99"/>
      <c r="M171" s="11"/>
      <c r="N171" s="96"/>
      <c r="O171" s="11"/>
    </row>
    <row r="172" spans="1:15" ht="12.75">
      <c r="A172" s="71"/>
      <c r="B172" s="27"/>
      <c r="C172" s="27"/>
      <c r="D172" s="11"/>
      <c r="E172" s="74"/>
      <c r="F172" s="11"/>
      <c r="G172" s="99"/>
      <c r="H172" s="99"/>
      <c r="I172" s="99"/>
      <c r="J172" s="99"/>
      <c r="K172" s="99"/>
      <c r="L172" s="99"/>
      <c r="M172" s="11"/>
      <c r="N172" s="96"/>
      <c r="O172" s="11"/>
    </row>
    <row r="173" spans="1:15" ht="12.75">
      <c r="A173" s="71"/>
      <c r="B173" s="27"/>
      <c r="C173" s="27"/>
      <c r="D173" s="11"/>
      <c r="E173" s="74"/>
      <c r="F173" s="11"/>
      <c r="G173" s="99"/>
      <c r="H173" s="99"/>
      <c r="I173" s="99"/>
      <c r="J173" s="99"/>
      <c r="K173" s="99"/>
      <c r="L173" s="99"/>
      <c r="M173" s="11"/>
      <c r="N173" s="96"/>
      <c r="O173" s="11"/>
    </row>
    <row r="174" spans="1:15" ht="12.75">
      <c r="A174" s="71"/>
      <c r="B174" s="27"/>
      <c r="C174" s="27"/>
      <c r="D174" s="11"/>
      <c r="E174" s="74"/>
      <c r="F174" s="11"/>
      <c r="G174" s="99"/>
      <c r="H174" s="99"/>
      <c r="I174" s="99"/>
      <c r="J174" s="99"/>
      <c r="K174" s="99"/>
      <c r="L174" s="99"/>
      <c r="M174" s="11"/>
      <c r="N174" s="96"/>
      <c r="O174" s="11"/>
    </row>
    <row r="175" spans="1:15" ht="12.75">
      <c r="A175" s="71"/>
      <c r="B175" s="27"/>
      <c r="C175" s="27"/>
      <c r="D175" s="11"/>
      <c r="E175" s="74"/>
      <c r="F175" s="11"/>
      <c r="G175" s="99"/>
      <c r="H175" s="99"/>
      <c r="I175" s="99"/>
      <c r="J175" s="99"/>
      <c r="K175" s="99"/>
      <c r="L175" s="99"/>
      <c r="M175" s="11"/>
      <c r="N175" s="96"/>
      <c r="O175" s="11"/>
    </row>
    <row r="176" spans="1:15" ht="12.75">
      <c r="A176" s="71"/>
      <c r="B176" s="27"/>
      <c r="C176" s="27"/>
      <c r="D176" s="11"/>
      <c r="E176" s="74"/>
      <c r="F176" s="11"/>
      <c r="G176" s="99"/>
      <c r="H176" s="99"/>
      <c r="I176" s="99"/>
      <c r="J176" s="99"/>
      <c r="K176" s="99"/>
      <c r="L176" s="99"/>
      <c r="M176" s="11"/>
      <c r="N176" s="96"/>
      <c r="O176" s="11"/>
    </row>
    <row r="177" spans="1:15" ht="12.75">
      <c r="A177" s="71"/>
      <c r="B177" s="27"/>
      <c r="C177" s="27"/>
      <c r="D177" s="11"/>
      <c r="E177" s="74"/>
      <c r="F177" s="11"/>
      <c r="G177" s="99"/>
      <c r="H177" s="99"/>
      <c r="I177" s="99"/>
      <c r="J177" s="99"/>
      <c r="K177" s="99"/>
      <c r="L177" s="99"/>
      <c r="M177" s="11"/>
      <c r="N177" s="96"/>
      <c r="O177" s="11"/>
    </row>
    <row r="178" spans="1:15" ht="12.75">
      <c r="A178" s="71"/>
      <c r="B178" s="27"/>
      <c r="C178" s="27"/>
      <c r="D178" s="11"/>
      <c r="E178" s="74"/>
      <c r="F178" s="11"/>
      <c r="G178" s="99"/>
      <c r="H178" s="99"/>
      <c r="I178" s="99"/>
      <c r="J178" s="99"/>
      <c r="K178" s="99"/>
      <c r="L178" s="99"/>
      <c r="M178" s="11"/>
      <c r="N178" s="96"/>
      <c r="O178" s="11"/>
    </row>
    <row r="179" spans="1:15" ht="12.75">
      <c r="A179" s="71"/>
      <c r="B179" s="27"/>
      <c r="C179" s="27"/>
      <c r="D179" s="11"/>
      <c r="E179" s="74"/>
      <c r="F179" s="11"/>
      <c r="G179" s="99"/>
      <c r="H179" s="99"/>
      <c r="I179" s="99"/>
      <c r="J179" s="99"/>
      <c r="K179" s="99"/>
      <c r="L179" s="99"/>
      <c r="M179" s="11"/>
      <c r="N179" s="96"/>
      <c r="O179" s="11"/>
    </row>
    <row r="180" spans="1:15" ht="12.75">
      <c r="A180" s="71"/>
      <c r="B180" s="27"/>
      <c r="C180" s="27"/>
      <c r="D180" s="11"/>
      <c r="E180" s="74"/>
      <c r="F180" s="11"/>
      <c r="G180" s="99"/>
      <c r="H180" s="99"/>
      <c r="I180" s="99"/>
      <c r="J180" s="99"/>
      <c r="K180" s="99"/>
      <c r="L180" s="99"/>
      <c r="M180" s="11"/>
      <c r="N180" s="96"/>
      <c r="O180" s="11"/>
    </row>
    <row r="181" spans="1:15" ht="12.75">
      <c r="A181" s="71"/>
      <c r="B181" s="27"/>
      <c r="C181" s="27"/>
      <c r="D181" s="11"/>
      <c r="E181" s="74"/>
      <c r="F181" s="11"/>
      <c r="G181" s="99"/>
      <c r="H181" s="99"/>
      <c r="I181" s="99"/>
      <c r="J181" s="99"/>
      <c r="K181" s="99"/>
      <c r="L181" s="99"/>
      <c r="M181" s="11"/>
      <c r="N181" s="96"/>
      <c r="O181" s="11"/>
    </row>
    <row r="182" spans="1:15" ht="12.75">
      <c r="A182" s="71"/>
      <c r="B182" s="27"/>
      <c r="C182" s="27"/>
      <c r="D182" s="11"/>
      <c r="E182" s="74"/>
      <c r="F182" s="11"/>
      <c r="G182" s="99"/>
      <c r="H182" s="99"/>
      <c r="I182" s="99"/>
      <c r="J182" s="99"/>
      <c r="K182" s="99"/>
      <c r="L182" s="99"/>
      <c r="M182" s="11"/>
      <c r="N182" s="96"/>
      <c r="O182" s="11"/>
    </row>
    <row r="183" spans="1:15" ht="12.75">
      <c r="A183" s="71"/>
      <c r="B183" s="27"/>
      <c r="C183" s="27"/>
      <c r="D183" s="11"/>
      <c r="E183" s="74"/>
      <c r="F183" s="11"/>
      <c r="G183" s="99"/>
      <c r="H183" s="99"/>
      <c r="I183" s="99"/>
      <c r="J183" s="99"/>
      <c r="K183" s="99"/>
      <c r="L183" s="99"/>
      <c r="M183" s="11"/>
      <c r="N183" s="96"/>
      <c r="O183" s="11"/>
    </row>
    <row r="184" spans="1:15" ht="12.75">
      <c r="A184" s="71"/>
      <c r="B184" s="27"/>
      <c r="C184" s="27"/>
      <c r="D184" s="11"/>
      <c r="E184" s="74"/>
      <c r="F184" s="11"/>
      <c r="G184" s="99"/>
      <c r="H184" s="99"/>
      <c r="I184" s="99"/>
      <c r="J184" s="99"/>
      <c r="K184" s="99"/>
      <c r="L184" s="99"/>
      <c r="M184" s="11"/>
      <c r="N184" s="96"/>
      <c r="O184" s="11"/>
    </row>
    <row r="185" spans="1:15" ht="12.75">
      <c r="A185" s="71"/>
      <c r="B185" s="27"/>
      <c r="C185" s="27"/>
      <c r="D185" s="11"/>
      <c r="E185" s="74"/>
      <c r="F185" s="11"/>
      <c r="G185" s="99"/>
      <c r="H185" s="99"/>
      <c r="I185" s="99"/>
      <c r="J185" s="99"/>
      <c r="K185" s="99"/>
      <c r="L185" s="99"/>
      <c r="M185" s="11"/>
      <c r="N185" s="96"/>
      <c r="O185" s="11"/>
    </row>
    <row r="186" spans="1:15" ht="12.75">
      <c r="A186" s="71"/>
      <c r="B186" s="27"/>
      <c r="C186" s="27"/>
      <c r="D186" s="11"/>
      <c r="E186" s="74"/>
      <c r="F186" s="11"/>
      <c r="G186" s="99"/>
      <c r="H186" s="99"/>
      <c r="I186" s="99"/>
      <c r="J186" s="99"/>
      <c r="K186" s="99"/>
      <c r="L186" s="99"/>
      <c r="M186" s="11"/>
      <c r="N186" s="96"/>
      <c r="O186" s="11"/>
    </row>
    <row r="187" spans="1:15" ht="12.75">
      <c r="A187" s="71"/>
      <c r="B187" s="27"/>
      <c r="C187" s="27"/>
      <c r="D187" s="11"/>
      <c r="E187" s="74"/>
      <c r="F187" s="11"/>
      <c r="G187" s="99"/>
      <c r="H187" s="99"/>
      <c r="I187" s="99"/>
      <c r="J187" s="99"/>
      <c r="K187" s="99"/>
      <c r="L187" s="99"/>
      <c r="M187" s="11"/>
      <c r="N187" s="96"/>
      <c r="O187" s="11"/>
    </row>
    <row r="188" spans="1:15" ht="12.75">
      <c r="A188" s="71"/>
      <c r="B188" s="27"/>
      <c r="C188" s="27"/>
      <c r="D188" s="11"/>
      <c r="E188" s="74"/>
      <c r="F188" s="11"/>
      <c r="G188" s="99"/>
      <c r="H188" s="99"/>
      <c r="I188" s="99"/>
      <c r="J188" s="99"/>
      <c r="K188" s="99"/>
      <c r="L188" s="99"/>
      <c r="M188" s="11"/>
      <c r="N188" s="96"/>
      <c r="O188" s="11"/>
    </row>
    <row r="189" spans="1:15" ht="12.75">
      <c r="A189" s="71"/>
      <c r="B189" s="27"/>
      <c r="C189" s="27"/>
      <c r="D189" s="11"/>
      <c r="E189" s="74"/>
      <c r="F189" s="11"/>
      <c r="G189" s="99"/>
      <c r="H189" s="99"/>
      <c r="I189" s="99"/>
      <c r="J189" s="99"/>
      <c r="K189" s="99"/>
      <c r="L189" s="99"/>
      <c r="M189" s="11"/>
      <c r="N189" s="96"/>
      <c r="O189" s="11"/>
    </row>
    <row r="190" spans="1:15" ht="12.75">
      <c r="A190" s="71"/>
      <c r="B190" s="27"/>
      <c r="C190" s="27"/>
      <c r="D190" s="11"/>
      <c r="E190" s="74"/>
      <c r="F190" s="11"/>
      <c r="G190" s="99"/>
      <c r="H190" s="99"/>
      <c r="I190" s="99"/>
      <c r="J190" s="99"/>
      <c r="K190" s="99"/>
      <c r="L190" s="99"/>
      <c r="M190" s="11"/>
      <c r="N190" s="96"/>
      <c r="O190" s="11"/>
    </row>
    <row r="191" spans="1:15" ht="12.75">
      <c r="A191" s="71"/>
      <c r="B191" s="27"/>
      <c r="C191" s="27"/>
      <c r="D191" s="11"/>
      <c r="E191" s="74"/>
      <c r="F191" s="11"/>
      <c r="G191" s="99"/>
      <c r="H191" s="99"/>
      <c r="I191" s="99"/>
      <c r="J191" s="99"/>
      <c r="K191" s="99"/>
      <c r="L191" s="99"/>
      <c r="M191" s="11"/>
      <c r="N191" s="96"/>
      <c r="O191" s="11"/>
    </row>
    <row r="192" spans="1:15" ht="12.75">
      <c r="A192" s="71"/>
      <c r="B192" s="27"/>
      <c r="C192" s="27"/>
      <c r="D192" s="11"/>
      <c r="E192" s="74"/>
      <c r="F192" s="11"/>
      <c r="G192" s="99"/>
      <c r="H192" s="99"/>
      <c r="I192" s="99"/>
      <c r="J192" s="99"/>
      <c r="K192" s="99"/>
      <c r="L192" s="99"/>
      <c r="M192" s="11"/>
      <c r="N192" s="96"/>
      <c r="O192" s="11"/>
    </row>
    <row r="193" spans="1:15" ht="12.75">
      <c r="A193" s="71"/>
      <c r="B193" s="27"/>
      <c r="C193" s="27"/>
      <c r="D193" s="11"/>
      <c r="E193" s="74"/>
      <c r="F193" s="11"/>
      <c r="G193" s="99"/>
      <c r="H193" s="99"/>
      <c r="I193" s="99"/>
      <c r="J193" s="99"/>
      <c r="K193" s="99"/>
      <c r="L193" s="99"/>
      <c r="M193" s="11"/>
      <c r="N193" s="96"/>
      <c r="O193" s="11"/>
    </row>
    <row r="194" spans="1:15" ht="12.75">
      <c r="A194" s="71"/>
      <c r="B194" s="27"/>
      <c r="C194" s="27"/>
      <c r="D194" s="11"/>
      <c r="E194" s="74"/>
      <c r="F194" s="11"/>
      <c r="G194" s="99"/>
      <c r="H194" s="99"/>
      <c r="I194" s="99"/>
      <c r="J194" s="99"/>
      <c r="K194" s="99"/>
      <c r="L194" s="99"/>
      <c r="M194" s="11"/>
      <c r="N194" s="96"/>
      <c r="O194" s="11"/>
    </row>
    <row r="195" spans="1:15" ht="12.75">
      <c r="A195" s="71"/>
      <c r="B195" s="27"/>
      <c r="C195" s="27"/>
      <c r="D195" s="11"/>
      <c r="E195" s="74"/>
      <c r="F195" s="11"/>
      <c r="G195" s="99"/>
      <c r="H195" s="99"/>
      <c r="I195" s="99"/>
      <c r="J195" s="99"/>
      <c r="K195" s="99"/>
      <c r="L195" s="99"/>
      <c r="M195" s="11"/>
      <c r="N195" s="96"/>
      <c r="O195" s="11"/>
    </row>
  </sheetData>
  <sheetProtection/>
  <conditionalFormatting sqref="E79:E80 E61:E75 E31:E52 E3:E21 E24:E27 E55:E58">
    <cfRule type="cellIs" priority="31" dxfId="8" operator="equal" stopIfTrue="1">
      <formula>"žá"</formula>
    </cfRule>
    <cfRule type="cellIs" priority="32" dxfId="7" operator="equal" stopIfTrue="1">
      <formula>"m"</formula>
    </cfRule>
    <cfRule type="cellIs" priority="33" dxfId="0" operator="equal" stopIfTrue="1">
      <formula>"ž"</formula>
    </cfRule>
  </conditionalFormatting>
  <conditionalFormatting sqref="G79:J80 G61:J75 G31:J52 G3:J21 G24:J27 G55:J58">
    <cfRule type="cellIs" priority="37" dxfId="2" operator="lessThan" stopIfTrue="1">
      <formula>20</formula>
    </cfRule>
    <cfRule type="cellIs" priority="38" dxfId="1" operator="between" stopIfTrue="1">
      <formula>20</formula>
      <formula>24</formula>
    </cfRule>
    <cfRule type="cellIs" priority="39" dxfId="0" operator="between" stopIfTrue="1">
      <formula>25</formula>
      <formula>29</formula>
    </cfRule>
  </conditionalFormatting>
  <printOptions/>
  <pageMargins left="0.38" right="0.31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.28125" style="8" customWidth="1"/>
    <col min="2" max="2" width="21.7109375" style="8" customWidth="1"/>
    <col min="3" max="3" width="22.00390625" style="8" customWidth="1"/>
    <col min="4" max="4" width="7.8515625" style="94" customWidth="1"/>
    <col min="5" max="5" width="5.8515625" style="93" customWidth="1"/>
    <col min="6" max="6" width="4.7109375" style="94" customWidth="1"/>
    <col min="7" max="7" width="3.57421875" style="100" customWidth="1"/>
    <col min="8" max="11" width="3.57421875" style="8" customWidth="1"/>
    <col min="12" max="12" width="5.140625" style="8" customWidth="1"/>
    <col min="13" max="13" width="4.7109375" style="93" customWidth="1"/>
    <col min="14" max="14" width="6.140625" style="102" customWidth="1"/>
    <col min="15" max="15" width="7.140625" style="8" customWidth="1"/>
    <col min="16" max="16384" width="9.140625" style="8" customWidth="1"/>
  </cols>
  <sheetData>
    <row r="1" spans="2:14" ht="12.75">
      <c r="B1" s="97" t="s">
        <v>491</v>
      </c>
      <c r="G1" s="98"/>
      <c r="N1" s="101"/>
    </row>
    <row r="2" spans="1:13" ht="12.75">
      <c r="A2" s="91" t="s">
        <v>482</v>
      </c>
      <c r="B2" s="91" t="s">
        <v>31</v>
      </c>
      <c r="C2" s="91" t="s">
        <v>483</v>
      </c>
      <c r="D2" s="91" t="s">
        <v>501</v>
      </c>
      <c r="E2" s="91" t="s">
        <v>502</v>
      </c>
      <c r="F2" s="91" t="s">
        <v>37</v>
      </c>
      <c r="G2" s="92" t="s">
        <v>484</v>
      </c>
      <c r="H2" s="92" t="s">
        <v>485</v>
      </c>
      <c r="I2" s="92" t="s">
        <v>486</v>
      </c>
      <c r="J2" s="92" t="s">
        <v>487</v>
      </c>
      <c r="K2" s="91" t="s">
        <v>503</v>
      </c>
      <c r="L2" s="91" t="s">
        <v>490</v>
      </c>
      <c r="M2" s="91" t="s">
        <v>472</v>
      </c>
    </row>
    <row r="3" spans="1:13" ht="12.75">
      <c r="A3" s="8" t="s">
        <v>38</v>
      </c>
      <c r="B3" s="27" t="s">
        <v>692</v>
      </c>
      <c r="C3" s="27" t="s">
        <v>960</v>
      </c>
      <c r="D3" s="74">
        <v>1835</v>
      </c>
      <c r="E3" s="123" t="s">
        <v>57</v>
      </c>
      <c r="F3" s="11" t="s">
        <v>57</v>
      </c>
      <c r="G3" s="156">
        <v>21</v>
      </c>
      <c r="H3" s="156">
        <v>22</v>
      </c>
      <c r="I3" s="156">
        <v>20</v>
      </c>
      <c r="J3" s="156">
        <v>24</v>
      </c>
      <c r="K3" s="126">
        <v>87</v>
      </c>
      <c r="L3" s="127">
        <v>21.75</v>
      </c>
      <c r="M3" s="157">
        <v>68</v>
      </c>
    </row>
    <row r="4" spans="1:13" ht="12.75">
      <c r="A4" s="8" t="s">
        <v>42</v>
      </c>
      <c r="B4" s="27" t="s">
        <v>609</v>
      </c>
      <c r="C4" s="27" t="s">
        <v>960</v>
      </c>
      <c r="D4" s="74">
        <v>1059</v>
      </c>
      <c r="E4" s="123" t="s">
        <v>57</v>
      </c>
      <c r="F4" s="11">
        <v>2</v>
      </c>
      <c r="G4" s="156">
        <v>20</v>
      </c>
      <c r="H4" s="156">
        <v>24</v>
      </c>
      <c r="I4" s="156">
        <v>19</v>
      </c>
      <c r="J4" s="156">
        <v>27</v>
      </c>
      <c r="K4" s="126">
        <v>90</v>
      </c>
      <c r="L4" s="127">
        <v>22.5</v>
      </c>
      <c r="M4" s="157">
        <v>65</v>
      </c>
    </row>
    <row r="5" spans="1:14" ht="12.75">
      <c r="A5" s="8" t="s">
        <v>43</v>
      </c>
      <c r="B5" s="27" t="s">
        <v>875</v>
      </c>
      <c r="C5" s="27" t="s">
        <v>199</v>
      </c>
      <c r="D5" s="74">
        <v>3001</v>
      </c>
      <c r="E5" s="123" t="s">
        <v>500</v>
      </c>
      <c r="F5" s="11">
        <v>1</v>
      </c>
      <c r="G5" s="156">
        <v>23</v>
      </c>
      <c r="H5" s="156">
        <v>22</v>
      </c>
      <c r="I5" s="156">
        <v>21</v>
      </c>
      <c r="J5" s="156">
        <v>26</v>
      </c>
      <c r="K5" s="126">
        <v>92</v>
      </c>
      <c r="L5" s="127">
        <v>23</v>
      </c>
      <c r="M5" s="157">
        <v>63</v>
      </c>
      <c r="N5" s="102">
        <v>1</v>
      </c>
    </row>
    <row r="6" spans="1:14" ht="12.75">
      <c r="A6" s="8" t="s">
        <v>44</v>
      </c>
      <c r="B6" s="27" t="s">
        <v>861</v>
      </c>
      <c r="C6" s="27" t="s">
        <v>167</v>
      </c>
      <c r="D6" s="74">
        <v>2935</v>
      </c>
      <c r="E6" s="123" t="s">
        <v>57</v>
      </c>
      <c r="F6" s="11">
        <v>2</v>
      </c>
      <c r="G6" s="156">
        <v>21</v>
      </c>
      <c r="H6" s="156">
        <v>22</v>
      </c>
      <c r="I6" s="156">
        <v>22</v>
      </c>
      <c r="J6" s="156">
        <v>27</v>
      </c>
      <c r="K6" s="126">
        <v>92</v>
      </c>
      <c r="L6" s="127">
        <v>23</v>
      </c>
      <c r="M6" s="157">
        <v>63</v>
      </c>
      <c r="N6" s="102">
        <v>2</v>
      </c>
    </row>
    <row r="7" spans="1:13" ht="12.75">
      <c r="A7" s="8" t="s">
        <v>46</v>
      </c>
      <c r="B7" s="27" t="s">
        <v>781</v>
      </c>
      <c r="C7" s="27" t="s">
        <v>74</v>
      </c>
      <c r="D7" s="74">
        <v>2672</v>
      </c>
      <c r="E7" s="123" t="s">
        <v>57</v>
      </c>
      <c r="F7" s="11" t="s">
        <v>57</v>
      </c>
      <c r="G7" s="156">
        <v>22</v>
      </c>
      <c r="H7" s="156">
        <v>24</v>
      </c>
      <c r="I7" s="158">
        <v>21</v>
      </c>
      <c r="J7" s="158">
        <v>25</v>
      </c>
      <c r="K7" s="126">
        <v>92</v>
      </c>
      <c r="L7" s="127">
        <v>23</v>
      </c>
      <c r="M7" s="157">
        <v>63</v>
      </c>
    </row>
    <row r="8" spans="1:13" ht="12.75">
      <c r="A8" s="8" t="s">
        <v>49</v>
      </c>
      <c r="B8" s="27" t="s">
        <v>747</v>
      </c>
      <c r="C8" s="27" t="s">
        <v>504</v>
      </c>
      <c r="D8" s="74">
        <v>2434</v>
      </c>
      <c r="E8" s="123" t="s">
        <v>57</v>
      </c>
      <c r="F8" s="11" t="s">
        <v>57</v>
      </c>
      <c r="G8" s="156">
        <v>26</v>
      </c>
      <c r="H8" s="156">
        <v>21</v>
      </c>
      <c r="I8" s="156">
        <v>23</v>
      </c>
      <c r="J8" s="156">
        <v>23</v>
      </c>
      <c r="K8" s="126">
        <v>93</v>
      </c>
      <c r="L8" s="127">
        <v>23.25</v>
      </c>
      <c r="M8" s="157">
        <v>62</v>
      </c>
    </row>
    <row r="9" spans="1:13" ht="12.75">
      <c r="A9" s="8" t="s">
        <v>52</v>
      </c>
      <c r="B9" s="27" t="s">
        <v>629</v>
      </c>
      <c r="C9" s="27" t="s">
        <v>167</v>
      </c>
      <c r="D9" s="74">
        <v>1241</v>
      </c>
      <c r="E9" s="123" t="s">
        <v>57</v>
      </c>
      <c r="F9" s="11" t="s">
        <v>57</v>
      </c>
      <c r="G9" s="156">
        <v>25</v>
      </c>
      <c r="H9" s="156">
        <v>26</v>
      </c>
      <c r="I9" s="156">
        <v>19</v>
      </c>
      <c r="J9" s="156">
        <v>24</v>
      </c>
      <c r="K9" s="126">
        <v>94</v>
      </c>
      <c r="L9" s="127">
        <v>23.5</v>
      </c>
      <c r="M9" s="157">
        <v>61</v>
      </c>
    </row>
    <row r="10" spans="1:13" ht="12.75">
      <c r="A10" s="8" t="s">
        <v>53</v>
      </c>
      <c r="B10" s="27" t="s">
        <v>607</v>
      </c>
      <c r="C10" s="27" t="s">
        <v>114</v>
      </c>
      <c r="D10" s="74">
        <v>1040</v>
      </c>
      <c r="E10" s="123" t="s">
        <v>57</v>
      </c>
      <c r="F10" s="11">
        <v>1</v>
      </c>
      <c r="G10" s="156">
        <v>28</v>
      </c>
      <c r="H10" s="156">
        <v>22</v>
      </c>
      <c r="I10" s="156">
        <v>23</v>
      </c>
      <c r="J10" s="156">
        <v>21</v>
      </c>
      <c r="K10" s="126">
        <v>94</v>
      </c>
      <c r="L10" s="127">
        <v>23.5</v>
      </c>
      <c r="M10" s="157">
        <v>61</v>
      </c>
    </row>
    <row r="11" spans="1:15" ht="12.75">
      <c r="A11" s="8" t="s">
        <v>54</v>
      </c>
      <c r="B11" s="27" t="s">
        <v>836</v>
      </c>
      <c r="C11" s="27" t="s">
        <v>167</v>
      </c>
      <c r="D11" s="74">
        <v>2874</v>
      </c>
      <c r="E11" s="123" t="s">
        <v>499</v>
      </c>
      <c r="F11" s="11" t="s">
        <v>57</v>
      </c>
      <c r="G11" s="156">
        <v>26</v>
      </c>
      <c r="H11" s="156">
        <v>22</v>
      </c>
      <c r="I11" s="156">
        <v>22</v>
      </c>
      <c r="J11" s="156">
        <v>25</v>
      </c>
      <c r="K11" s="126">
        <v>95</v>
      </c>
      <c r="L11" s="127">
        <v>23.75</v>
      </c>
      <c r="M11" s="157">
        <v>60</v>
      </c>
      <c r="N11" s="96"/>
      <c r="O11" s="11"/>
    </row>
    <row r="12" spans="1:15" ht="12.75">
      <c r="A12" s="8" t="s">
        <v>56</v>
      </c>
      <c r="B12" s="27" t="s">
        <v>931</v>
      </c>
      <c r="C12" s="27" t="s">
        <v>504</v>
      </c>
      <c r="D12" s="74">
        <v>3313</v>
      </c>
      <c r="E12" s="123" t="s">
        <v>499</v>
      </c>
      <c r="F12" s="11" t="s">
        <v>57</v>
      </c>
      <c r="G12" s="156">
        <v>26</v>
      </c>
      <c r="H12" s="156">
        <v>25</v>
      </c>
      <c r="I12" s="156">
        <v>21</v>
      </c>
      <c r="J12" s="156">
        <v>24</v>
      </c>
      <c r="K12" s="126">
        <v>96</v>
      </c>
      <c r="L12" s="127">
        <v>24</v>
      </c>
      <c r="M12" s="157">
        <v>59</v>
      </c>
      <c r="N12" s="96"/>
      <c r="O12" s="11"/>
    </row>
    <row r="13" spans="1:15" ht="12.75">
      <c r="A13" s="8" t="s">
        <v>58</v>
      </c>
      <c r="B13" s="27" t="s">
        <v>581</v>
      </c>
      <c r="C13" s="27" t="s">
        <v>74</v>
      </c>
      <c r="D13" s="74">
        <v>732</v>
      </c>
      <c r="E13" s="123" t="s">
        <v>497</v>
      </c>
      <c r="F13" s="11">
        <v>1</v>
      </c>
      <c r="G13" s="156">
        <v>22</v>
      </c>
      <c r="H13" s="156">
        <v>29</v>
      </c>
      <c r="I13" s="156">
        <v>22</v>
      </c>
      <c r="J13" s="156">
        <v>23</v>
      </c>
      <c r="K13" s="126">
        <v>96</v>
      </c>
      <c r="L13" s="127">
        <v>24</v>
      </c>
      <c r="M13" s="157">
        <v>59</v>
      </c>
      <c r="N13" s="96"/>
      <c r="O13" s="11"/>
    </row>
    <row r="14" spans="1:15" ht="12.75">
      <c r="A14" s="8" t="s">
        <v>60</v>
      </c>
      <c r="B14" s="27" t="s">
        <v>979</v>
      </c>
      <c r="C14" s="27" t="s">
        <v>974</v>
      </c>
      <c r="D14" s="74">
        <v>481</v>
      </c>
      <c r="E14" s="123" t="s">
        <v>497</v>
      </c>
      <c r="F14" s="11">
        <v>4</v>
      </c>
      <c r="G14" s="156">
        <v>25</v>
      </c>
      <c r="H14" s="156">
        <v>26</v>
      </c>
      <c r="I14" s="156">
        <v>23</v>
      </c>
      <c r="J14" s="156">
        <v>23</v>
      </c>
      <c r="K14" s="126">
        <v>97</v>
      </c>
      <c r="L14" s="127">
        <v>24.25</v>
      </c>
      <c r="M14" s="157">
        <v>58</v>
      </c>
      <c r="N14" s="96"/>
      <c r="O14" s="11"/>
    </row>
    <row r="15" spans="1:15" ht="12.75">
      <c r="A15" s="8" t="s">
        <v>61</v>
      </c>
      <c r="B15" s="27" t="s">
        <v>954</v>
      </c>
      <c r="C15" s="27" t="s">
        <v>960</v>
      </c>
      <c r="D15" s="74">
        <v>3388</v>
      </c>
      <c r="E15" s="123" t="s">
        <v>499</v>
      </c>
      <c r="F15" s="11">
        <v>1</v>
      </c>
      <c r="G15" s="156">
        <v>25</v>
      </c>
      <c r="H15" s="156">
        <v>22</v>
      </c>
      <c r="I15" s="156">
        <v>27</v>
      </c>
      <c r="J15" s="156">
        <v>23</v>
      </c>
      <c r="K15" s="126">
        <v>97</v>
      </c>
      <c r="L15" s="127">
        <v>24.25</v>
      </c>
      <c r="M15" s="157">
        <v>58</v>
      </c>
      <c r="N15" s="96"/>
      <c r="O15" s="11"/>
    </row>
    <row r="16" spans="1:15" ht="12.75">
      <c r="A16" s="8" t="s">
        <v>62</v>
      </c>
      <c r="B16" s="27" t="s">
        <v>651</v>
      </c>
      <c r="C16" s="27" t="s">
        <v>114</v>
      </c>
      <c r="D16" s="74">
        <v>1403</v>
      </c>
      <c r="E16" s="123" t="s">
        <v>57</v>
      </c>
      <c r="F16" s="11">
        <v>2</v>
      </c>
      <c r="G16" s="156">
        <v>23</v>
      </c>
      <c r="H16" s="156">
        <v>24</v>
      </c>
      <c r="I16" s="156">
        <v>23</v>
      </c>
      <c r="J16" s="156">
        <v>27</v>
      </c>
      <c r="K16" s="126">
        <v>97</v>
      </c>
      <c r="L16" s="127">
        <v>24.25</v>
      </c>
      <c r="M16" s="157">
        <v>58</v>
      </c>
      <c r="N16" s="96"/>
      <c r="O16" s="11"/>
    </row>
    <row r="17" spans="1:15" ht="12.75">
      <c r="A17" s="8" t="s">
        <v>63</v>
      </c>
      <c r="B17" s="27" t="s">
        <v>553</v>
      </c>
      <c r="C17" s="27" t="s">
        <v>86</v>
      </c>
      <c r="D17" s="74">
        <v>434</v>
      </c>
      <c r="E17" s="123" t="s">
        <v>497</v>
      </c>
      <c r="F17" s="11">
        <v>1</v>
      </c>
      <c r="G17" s="156">
        <v>26</v>
      </c>
      <c r="H17" s="156">
        <v>24</v>
      </c>
      <c r="I17" s="156">
        <v>28</v>
      </c>
      <c r="J17" s="156">
        <v>20</v>
      </c>
      <c r="K17" s="126">
        <v>98</v>
      </c>
      <c r="L17" s="127">
        <v>24.5</v>
      </c>
      <c r="M17" s="157">
        <v>57</v>
      </c>
      <c r="N17" s="96"/>
      <c r="O17" s="11"/>
    </row>
    <row r="18" spans="1:15" ht="12.75">
      <c r="A18" s="8" t="s">
        <v>64</v>
      </c>
      <c r="B18" s="27" t="s">
        <v>797</v>
      </c>
      <c r="C18" s="27" t="s">
        <v>391</v>
      </c>
      <c r="D18" s="74">
        <v>2744</v>
      </c>
      <c r="E18" s="123" t="s">
        <v>962</v>
      </c>
      <c r="F18" s="11">
        <v>2</v>
      </c>
      <c r="G18" s="156">
        <v>26</v>
      </c>
      <c r="H18" s="156">
        <v>22</v>
      </c>
      <c r="I18" s="156">
        <v>25</v>
      </c>
      <c r="J18" s="156">
        <v>26</v>
      </c>
      <c r="K18" s="126">
        <v>99</v>
      </c>
      <c r="L18" s="127">
        <v>24.75</v>
      </c>
      <c r="M18" s="157">
        <v>56</v>
      </c>
      <c r="N18" s="96"/>
      <c r="O18" s="11"/>
    </row>
    <row r="19" spans="1:15" ht="12.75">
      <c r="A19" s="8" t="s">
        <v>65</v>
      </c>
      <c r="B19" s="27" t="s">
        <v>642</v>
      </c>
      <c r="C19" s="27" t="s">
        <v>960</v>
      </c>
      <c r="D19" s="74">
        <v>1370</v>
      </c>
      <c r="E19" s="123" t="s">
        <v>57</v>
      </c>
      <c r="F19" s="11">
        <v>5</v>
      </c>
      <c r="G19" s="156">
        <v>26</v>
      </c>
      <c r="H19" s="156">
        <v>24</v>
      </c>
      <c r="I19" s="156">
        <v>23</v>
      </c>
      <c r="J19" s="156">
        <v>26</v>
      </c>
      <c r="K19" s="126">
        <v>99</v>
      </c>
      <c r="L19" s="127">
        <v>24.75</v>
      </c>
      <c r="M19" s="157">
        <v>56</v>
      </c>
      <c r="N19" s="96"/>
      <c r="O19" s="11"/>
    </row>
    <row r="20" spans="1:15" ht="12.75">
      <c r="A20" s="162" t="s">
        <v>67</v>
      </c>
      <c r="B20" s="27" t="s">
        <v>549</v>
      </c>
      <c r="C20" s="27" t="s">
        <v>74</v>
      </c>
      <c r="D20" s="74">
        <v>405</v>
      </c>
      <c r="E20" s="123" t="s">
        <v>497</v>
      </c>
      <c r="F20" s="11" t="s">
        <v>57</v>
      </c>
      <c r="G20" s="156">
        <v>25</v>
      </c>
      <c r="H20" s="156">
        <v>25</v>
      </c>
      <c r="I20" s="156">
        <v>23</v>
      </c>
      <c r="J20" s="156">
        <v>27</v>
      </c>
      <c r="K20" s="126">
        <v>100</v>
      </c>
      <c r="L20" s="127">
        <v>25</v>
      </c>
      <c r="M20" s="157">
        <v>55</v>
      </c>
      <c r="N20" s="96"/>
      <c r="O20" s="11"/>
    </row>
    <row r="21" spans="1:15" ht="12.75">
      <c r="A21" s="162" t="s">
        <v>69</v>
      </c>
      <c r="B21" s="27" t="s">
        <v>868</v>
      </c>
      <c r="C21" s="27" t="s">
        <v>167</v>
      </c>
      <c r="D21" s="74">
        <v>2964</v>
      </c>
      <c r="E21" s="123" t="s">
        <v>57</v>
      </c>
      <c r="F21" s="11">
        <v>2</v>
      </c>
      <c r="G21" s="156">
        <v>21</v>
      </c>
      <c r="H21" s="156">
        <v>26</v>
      </c>
      <c r="I21" s="156">
        <v>27</v>
      </c>
      <c r="J21" s="156">
        <v>26</v>
      </c>
      <c r="K21" s="126">
        <v>100</v>
      </c>
      <c r="L21" s="127">
        <v>25</v>
      </c>
      <c r="M21" s="157">
        <v>55</v>
      </c>
      <c r="N21" s="96"/>
      <c r="O21" s="11"/>
    </row>
    <row r="22" spans="1:15" ht="12.75">
      <c r="A22" s="162" t="s">
        <v>70</v>
      </c>
      <c r="B22" s="27" t="s">
        <v>905</v>
      </c>
      <c r="C22" s="27" t="s">
        <v>167</v>
      </c>
      <c r="D22" s="74">
        <v>3217</v>
      </c>
      <c r="E22" s="123" t="s">
        <v>57</v>
      </c>
      <c r="F22" s="11">
        <v>2</v>
      </c>
      <c r="G22" s="156">
        <v>24</v>
      </c>
      <c r="H22" s="156">
        <v>25</v>
      </c>
      <c r="I22" s="156">
        <v>23</v>
      </c>
      <c r="J22" s="156">
        <v>28</v>
      </c>
      <c r="K22" s="126">
        <v>100</v>
      </c>
      <c r="L22" s="127">
        <v>25</v>
      </c>
      <c r="M22" s="157">
        <v>55</v>
      </c>
      <c r="N22" s="96"/>
      <c r="O22" s="11"/>
    </row>
    <row r="23" spans="1:15" ht="12.75">
      <c r="A23" s="162" t="s">
        <v>71</v>
      </c>
      <c r="B23" s="27" t="s">
        <v>611</v>
      </c>
      <c r="C23" s="27" t="s">
        <v>518</v>
      </c>
      <c r="D23" s="74">
        <v>1078</v>
      </c>
      <c r="E23" s="123" t="s">
        <v>497</v>
      </c>
      <c r="F23" s="11">
        <v>2</v>
      </c>
      <c r="G23" s="156">
        <v>28</v>
      </c>
      <c r="H23" s="156">
        <v>25</v>
      </c>
      <c r="I23" s="156">
        <v>25</v>
      </c>
      <c r="J23" s="156">
        <v>23</v>
      </c>
      <c r="K23" s="126">
        <v>101</v>
      </c>
      <c r="L23" s="127">
        <v>25.25</v>
      </c>
      <c r="M23" s="157">
        <v>54</v>
      </c>
      <c r="N23" s="96"/>
      <c r="O23" s="11"/>
    </row>
    <row r="24" spans="1:15" ht="12.75">
      <c r="A24" s="162" t="s">
        <v>72</v>
      </c>
      <c r="B24" s="27" t="s">
        <v>853</v>
      </c>
      <c r="C24" s="27" t="s">
        <v>74</v>
      </c>
      <c r="D24" s="74">
        <v>2910</v>
      </c>
      <c r="E24" s="123" t="s">
        <v>499</v>
      </c>
      <c r="F24" s="11" t="s">
        <v>57</v>
      </c>
      <c r="G24" s="156">
        <v>27</v>
      </c>
      <c r="H24" s="156">
        <v>23</v>
      </c>
      <c r="I24" s="156">
        <v>25</v>
      </c>
      <c r="J24" s="156">
        <v>26</v>
      </c>
      <c r="K24" s="126">
        <v>101</v>
      </c>
      <c r="L24" s="127">
        <v>25.25</v>
      </c>
      <c r="M24" s="157">
        <v>54</v>
      </c>
      <c r="N24" s="96"/>
      <c r="O24" s="11"/>
    </row>
    <row r="25" spans="1:15" ht="12.75">
      <c r="A25" s="162" t="s">
        <v>73</v>
      </c>
      <c r="B25" s="27" t="s">
        <v>724</v>
      </c>
      <c r="C25" s="27" t="s">
        <v>504</v>
      </c>
      <c r="D25" s="74">
        <v>2176</v>
      </c>
      <c r="E25" s="123" t="s">
        <v>57</v>
      </c>
      <c r="F25" s="11" t="s">
        <v>57</v>
      </c>
      <c r="G25" s="156">
        <v>22</v>
      </c>
      <c r="H25" s="156">
        <v>22</v>
      </c>
      <c r="I25" s="156">
        <v>33</v>
      </c>
      <c r="J25" s="156">
        <v>24</v>
      </c>
      <c r="K25" s="126">
        <v>101</v>
      </c>
      <c r="L25" s="127">
        <v>25.25</v>
      </c>
      <c r="M25" s="157">
        <v>54</v>
      </c>
      <c r="N25" s="96"/>
      <c r="O25" s="11"/>
    </row>
    <row r="26" spans="1:15" ht="12.75">
      <c r="A26" s="162" t="s">
        <v>75</v>
      </c>
      <c r="B26" s="27" t="s">
        <v>879</v>
      </c>
      <c r="C26" s="27" t="s">
        <v>391</v>
      </c>
      <c r="D26" s="74">
        <v>3019</v>
      </c>
      <c r="E26" s="123" t="s">
        <v>499</v>
      </c>
      <c r="F26" s="11">
        <v>1</v>
      </c>
      <c r="G26" s="156">
        <v>25</v>
      </c>
      <c r="H26" s="156">
        <v>28</v>
      </c>
      <c r="I26" s="156">
        <v>20</v>
      </c>
      <c r="J26" s="156">
        <v>30</v>
      </c>
      <c r="K26" s="126">
        <v>103</v>
      </c>
      <c r="L26" s="127">
        <v>25.75</v>
      </c>
      <c r="M26" s="157">
        <v>52</v>
      </c>
      <c r="N26" s="96"/>
      <c r="O26" s="11"/>
    </row>
    <row r="27" spans="1:15" ht="12.75">
      <c r="A27" s="162" t="s">
        <v>76</v>
      </c>
      <c r="B27" s="27" t="s">
        <v>583</v>
      </c>
      <c r="C27" s="27" t="s">
        <v>518</v>
      </c>
      <c r="D27" s="74">
        <v>749</v>
      </c>
      <c r="E27" s="123" t="s">
        <v>57</v>
      </c>
      <c r="F27" s="11">
        <v>3</v>
      </c>
      <c r="G27" s="156">
        <v>25</v>
      </c>
      <c r="H27" s="156">
        <v>26</v>
      </c>
      <c r="I27" s="156">
        <v>22</v>
      </c>
      <c r="J27" s="156">
        <v>31</v>
      </c>
      <c r="K27" s="126">
        <v>104</v>
      </c>
      <c r="L27" s="127">
        <v>26</v>
      </c>
      <c r="M27" s="157">
        <v>51</v>
      </c>
      <c r="N27" s="96"/>
      <c r="O27" s="11"/>
    </row>
    <row r="28" spans="1:15" ht="12.75">
      <c r="A28" s="162" t="s">
        <v>77</v>
      </c>
      <c r="B28" s="27" t="s">
        <v>924</v>
      </c>
      <c r="C28" s="27" t="s">
        <v>504</v>
      </c>
      <c r="D28" s="74">
        <v>3284</v>
      </c>
      <c r="E28" s="123" t="s">
        <v>499</v>
      </c>
      <c r="F28" s="11" t="s">
        <v>57</v>
      </c>
      <c r="G28" s="156">
        <v>23</v>
      </c>
      <c r="H28" s="156">
        <v>25</v>
      </c>
      <c r="I28" s="156">
        <v>23</v>
      </c>
      <c r="J28" s="156">
        <v>33</v>
      </c>
      <c r="K28" s="126">
        <v>104</v>
      </c>
      <c r="L28" s="127">
        <v>26</v>
      </c>
      <c r="M28" s="157">
        <v>51</v>
      </c>
      <c r="N28" s="96"/>
      <c r="O28" s="11"/>
    </row>
    <row r="29" spans="1:15" ht="12.75">
      <c r="A29" s="162" t="s">
        <v>78</v>
      </c>
      <c r="B29" s="27" t="s">
        <v>990</v>
      </c>
      <c r="C29" s="27" t="s">
        <v>974</v>
      </c>
      <c r="D29" s="74">
        <v>3431</v>
      </c>
      <c r="E29" s="123" t="s">
        <v>57</v>
      </c>
      <c r="F29" s="11">
        <v>5</v>
      </c>
      <c r="G29" s="156">
        <v>26</v>
      </c>
      <c r="H29" s="156">
        <v>30</v>
      </c>
      <c r="I29" s="156">
        <v>25</v>
      </c>
      <c r="J29" s="156">
        <v>24</v>
      </c>
      <c r="K29" s="126">
        <v>105</v>
      </c>
      <c r="L29" s="127">
        <v>26.25</v>
      </c>
      <c r="M29" s="157">
        <v>50</v>
      </c>
      <c r="N29" s="96"/>
      <c r="O29" s="11"/>
    </row>
    <row r="30" spans="1:15" ht="12.75">
      <c r="A30" s="162" t="s">
        <v>79</v>
      </c>
      <c r="B30" s="27" t="s">
        <v>746</v>
      </c>
      <c r="C30" s="27" t="s">
        <v>504</v>
      </c>
      <c r="D30" s="74">
        <v>2433</v>
      </c>
      <c r="E30" s="123" t="s">
        <v>57</v>
      </c>
      <c r="F30" s="11">
        <v>1</v>
      </c>
      <c r="G30" s="156">
        <v>28</v>
      </c>
      <c r="H30" s="156">
        <v>26</v>
      </c>
      <c r="I30" s="156">
        <v>28</v>
      </c>
      <c r="J30" s="156">
        <v>24</v>
      </c>
      <c r="K30" s="126">
        <v>106</v>
      </c>
      <c r="L30" s="127">
        <v>26.5</v>
      </c>
      <c r="M30" s="157">
        <v>49</v>
      </c>
      <c r="N30" s="96"/>
      <c r="O30" s="11"/>
    </row>
    <row r="31" spans="1:15" ht="12.75">
      <c r="A31" s="162" t="s">
        <v>80</v>
      </c>
      <c r="B31" s="27" t="s">
        <v>930</v>
      </c>
      <c r="C31" s="27" t="s">
        <v>167</v>
      </c>
      <c r="D31" s="74">
        <v>3312</v>
      </c>
      <c r="E31" s="123" t="s">
        <v>499</v>
      </c>
      <c r="F31" s="11">
        <v>2</v>
      </c>
      <c r="G31" s="156">
        <v>31</v>
      </c>
      <c r="H31" s="156">
        <v>23</v>
      </c>
      <c r="I31" s="156">
        <v>25</v>
      </c>
      <c r="J31" s="156">
        <v>28</v>
      </c>
      <c r="K31" s="126">
        <v>107</v>
      </c>
      <c r="L31" s="127">
        <v>26.75</v>
      </c>
      <c r="M31" s="157">
        <v>48</v>
      </c>
      <c r="N31" s="96"/>
      <c r="O31" s="11"/>
    </row>
    <row r="32" spans="1:15" ht="12.75">
      <c r="A32" s="162" t="s">
        <v>81</v>
      </c>
      <c r="B32" s="27" t="s">
        <v>862</v>
      </c>
      <c r="C32" s="27" t="s">
        <v>199</v>
      </c>
      <c r="D32" s="74">
        <v>2937</v>
      </c>
      <c r="E32" s="123" t="s">
        <v>497</v>
      </c>
      <c r="F32" s="11">
        <v>1</v>
      </c>
      <c r="G32" s="156">
        <v>31</v>
      </c>
      <c r="H32" s="156">
        <v>24</v>
      </c>
      <c r="I32" s="156">
        <v>26</v>
      </c>
      <c r="J32" s="156">
        <v>26</v>
      </c>
      <c r="K32" s="126">
        <v>107</v>
      </c>
      <c r="L32" s="127">
        <v>26.75</v>
      </c>
      <c r="M32" s="157">
        <v>48</v>
      </c>
      <c r="N32" s="96"/>
      <c r="O32" s="11"/>
    </row>
    <row r="33" spans="1:15" ht="12.75">
      <c r="A33" s="162" t="s">
        <v>83</v>
      </c>
      <c r="B33" s="27" t="s">
        <v>933</v>
      </c>
      <c r="C33" s="27" t="s">
        <v>960</v>
      </c>
      <c r="D33" s="74">
        <v>3318</v>
      </c>
      <c r="E33" s="123" t="s">
        <v>500</v>
      </c>
      <c r="F33" s="11">
        <v>3</v>
      </c>
      <c r="G33" s="156">
        <v>25</v>
      </c>
      <c r="H33" s="156">
        <v>23</v>
      </c>
      <c r="I33" s="156">
        <v>28</v>
      </c>
      <c r="J33" s="156">
        <v>32</v>
      </c>
      <c r="K33" s="126">
        <v>108</v>
      </c>
      <c r="L33" s="127">
        <v>27</v>
      </c>
      <c r="M33" s="157">
        <v>47</v>
      </c>
      <c r="N33" s="96"/>
      <c r="O33" s="11"/>
    </row>
    <row r="34" spans="1:15" ht="12.75">
      <c r="A34" s="162" t="s">
        <v>84</v>
      </c>
      <c r="B34" s="27" t="s">
        <v>769</v>
      </c>
      <c r="C34" s="27" t="s">
        <v>114</v>
      </c>
      <c r="D34" s="74">
        <v>2596</v>
      </c>
      <c r="E34" s="123" t="s">
        <v>962</v>
      </c>
      <c r="F34" s="11">
        <v>1</v>
      </c>
      <c r="G34" s="156">
        <v>23</v>
      </c>
      <c r="H34" s="156">
        <v>28</v>
      </c>
      <c r="I34" s="156">
        <v>29</v>
      </c>
      <c r="J34" s="156">
        <v>29</v>
      </c>
      <c r="K34" s="126">
        <v>109</v>
      </c>
      <c r="L34" s="127">
        <v>27.25</v>
      </c>
      <c r="M34" s="157">
        <v>46</v>
      </c>
      <c r="N34" s="96"/>
      <c r="O34" s="11"/>
    </row>
    <row r="35" spans="1:15" ht="12.75">
      <c r="A35" s="162" t="s">
        <v>87</v>
      </c>
      <c r="B35" s="27" t="s">
        <v>795</v>
      </c>
      <c r="C35" s="27" t="s">
        <v>530</v>
      </c>
      <c r="D35" s="74">
        <v>2726</v>
      </c>
      <c r="E35" s="123" t="s">
        <v>57</v>
      </c>
      <c r="F35" s="11">
        <v>2</v>
      </c>
      <c r="G35" s="156">
        <v>27</v>
      </c>
      <c r="H35" s="156">
        <v>28</v>
      </c>
      <c r="I35" s="156">
        <v>29</v>
      </c>
      <c r="J35" s="156">
        <v>31</v>
      </c>
      <c r="K35" s="126">
        <v>115</v>
      </c>
      <c r="L35" s="127">
        <v>28.75</v>
      </c>
      <c r="M35" s="157">
        <v>40</v>
      </c>
      <c r="N35" s="96"/>
      <c r="O35" s="11"/>
    </row>
    <row r="36" spans="1:15" ht="12.75">
      <c r="A36" s="162" t="s">
        <v>88</v>
      </c>
      <c r="B36" s="27" t="s">
        <v>1032</v>
      </c>
      <c r="C36" s="27" t="s">
        <v>86</v>
      </c>
      <c r="D36" s="74">
        <v>3397</v>
      </c>
      <c r="E36" s="123" t="s">
        <v>499</v>
      </c>
      <c r="F36" s="11" t="s">
        <v>570</v>
      </c>
      <c r="G36" s="156">
        <v>29</v>
      </c>
      <c r="H36" s="156">
        <v>28</v>
      </c>
      <c r="I36" s="156">
        <v>30</v>
      </c>
      <c r="J36" s="156">
        <v>29</v>
      </c>
      <c r="K36" s="126">
        <v>116</v>
      </c>
      <c r="L36" s="127">
        <v>29</v>
      </c>
      <c r="M36" s="157">
        <v>39</v>
      </c>
      <c r="N36" s="96"/>
      <c r="O36" s="11"/>
    </row>
    <row r="37" spans="1:15" ht="12.75">
      <c r="A37" s="162" t="s">
        <v>89</v>
      </c>
      <c r="B37" s="27" t="s">
        <v>976</v>
      </c>
      <c r="C37" s="27" t="s">
        <v>974</v>
      </c>
      <c r="D37" s="74">
        <v>3433</v>
      </c>
      <c r="E37" s="123" t="s">
        <v>57</v>
      </c>
      <c r="F37" s="11">
        <v>5</v>
      </c>
      <c r="G37" s="156">
        <v>29</v>
      </c>
      <c r="H37" s="156">
        <v>30</v>
      </c>
      <c r="I37" s="156">
        <v>29</v>
      </c>
      <c r="J37" s="156">
        <v>29</v>
      </c>
      <c r="K37" s="126">
        <v>117</v>
      </c>
      <c r="L37" s="127">
        <v>29.25</v>
      </c>
      <c r="M37" s="157">
        <v>38</v>
      </c>
      <c r="N37" s="96"/>
      <c r="O37" s="11"/>
    </row>
    <row r="38" spans="1:15" ht="12.75">
      <c r="A38" s="162" t="s">
        <v>90</v>
      </c>
      <c r="B38" s="27" t="s">
        <v>701</v>
      </c>
      <c r="C38" s="27" t="s">
        <v>114</v>
      </c>
      <c r="D38" s="74">
        <v>1923</v>
      </c>
      <c r="E38" s="123" t="s">
        <v>497</v>
      </c>
      <c r="F38" s="11">
        <v>3</v>
      </c>
      <c r="G38" s="156">
        <v>28</v>
      </c>
      <c r="H38" s="156">
        <v>27</v>
      </c>
      <c r="I38" s="156">
        <v>32</v>
      </c>
      <c r="J38" s="156">
        <v>31</v>
      </c>
      <c r="K38" s="126">
        <v>118</v>
      </c>
      <c r="L38" s="127">
        <v>29.5</v>
      </c>
      <c r="M38" s="157">
        <v>37</v>
      </c>
      <c r="N38" s="96"/>
      <c r="O38" s="11"/>
    </row>
    <row r="39" spans="1:15" ht="12.75">
      <c r="A39" s="162" t="s">
        <v>91</v>
      </c>
      <c r="B39" s="27" t="s">
        <v>630</v>
      </c>
      <c r="C39" s="27" t="s">
        <v>504</v>
      </c>
      <c r="D39" s="74">
        <v>1242</v>
      </c>
      <c r="E39" s="123" t="s">
        <v>962</v>
      </c>
      <c r="F39" s="11">
        <v>4</v>
      </c>
      <c r="G39" s="156">
        <v>32</v>
      </c>
      <c r="H39" s="156">
        <v>28</v>
      </c>
      <c r="I39" s="156">
        <v>24</v>
      </c>
      <c r="J39" s="156">
        <v>34</v>
      </c>
      <c r="K39" s="126">
        <v>118</v>
      </c>
      <c r="L39" s="127">
        <v>29.5</v>
      </c>
      <c r="M39" s="157">
        <v>37</v>
      </c>
      <c r="N39" s="96"/>
      <c r="O39" s="11"/>
    </row>
    <row r="40" spans="1:15" ht="12.75">
      <c r="A40" s="162" t="s">
        <v>92</v>
      </c>
      <c r="B40" s="27" t="s">
        <v>739</v>
      </c>
      <c r="C40" s="27" t="s">
        <v>114</v>
      </c>
      <c r="D40" s="74">
        <v>2374</v>
      </c>
      <c r="E40" s="123" t="s">
        <v>962</v>
      </c>
      <c r="F40" s="11">
        <v>4</v>
      </c>
      <c r="G40" s="156">
        <v>28</v>
      </c>
      <c r="H40" s="156">
        <v>30</v>
      </c>
      <c r="I40" s="156">
        <v>28</v>
      </c>
      <c r="J40" s="156">
        <v>32</v>
      </c>
      <c r="K40" s="126">
        <v>118</v>
      </c>
      <c r="L40" s="127">
        <v>29.5</v>
      </c>
      <c r="M40" s="157">
        <v>37</v>
      </c>
      <c r="N40" s="96"/>
      <c r="O40" s="11"/>
    </row>
    <row r="41" spans="1:15" ht="12.75">
      <c r="A41" s="162" t="s">
        <v>93</v>
      </c>
      <c r="B41" s="27" t="s">
        <v>760</v>
      </c>
      <c r="C41" s="27" t="s">
        <v>114</v>
      </c>
      <c r="D41" s="74">
        <v>2567</v>
      </c>
      <c r="E41" s="123" t="s">
        <v>497</v>
      </c>
      <c r="F41" s="11">
        <v>2</v>
      </c>
      <c r="G41" s="156">
        <v>26</v>
      </c>
      <c r="H41" s="156">
        <v>31</v>
      </c>
      <c r="I41" s="156">
        <v>30</v>
      </c>
      <c r="J41" s="156">
        <v>34</v>
      </c>
      <c r="K41" s="126">
        <v>121</v>
      </c>
      <c r="L41" s="127">
        <v>30.25</v>
      </c>
      <c r="M41" s="157">
        <v>34</v>
      </c>
      <c r="N41" s="96"/>
      <c r="O41" s="11"/>
    </row>
    <row r="42" spans="1:15" ht="12.75">
      <c r="A42" s="162" t="s">
        <v>94</v>
      </c>
      <c r="B42" s="27" t="s">
        <v>949</v>
      </c>
      <c r="C42" s="27" t="s">
        <v>391</v>
      </c>
      <c r="D42" s="74">
        <v>3353</v>
      </c>
      <c r="E42" s="123" t="s">
        <v>499</v>
      </c>
      <c r="F42" s="11">
        <v>4</v>
      </c>
      <c r="G42" s="156">
        <v>30</v>
      </c>
      <c r="H42" s="156">
        <v>29</v>
      </c>
      <c r="I42" s="156">
        <v>28</v>
      </c>
      <c r="J42" s="156">
        <v>35</v>
      </c>
      <c r="K42" s="126">
        <v>122</v>
      </c>
      <c r="L42" s="127">
        <v>30.5</v>
      </c>
      <c r="M42" s="157">
        <v>33</v>
      </c>
      <c r="N42" s="96"/>
      <c r="O42" s="11"/>
    </row>
    <row r="43" spans="1:15" ht="12.75">
      <c r="A43" s="162" t="s">
        <v>95</v>
      </c>
      <c r="B43" s="27" t="s">
        <v>946</v>
      </c>
      <c r="C43" s="27" t="s">
        <v>518</v>
      </c>
      <c r="D43" s="74">
        <v>3348</v>
      </c>
      <c r="E43" s="123" t="s">
        <v>500</v>
      </c>
      <c r="F43" s="11">
        <v>4</v>
      </c>
      <c r="G43" s="156">
        <v>33</v>
      </c>
      <c r="H43" s="156">
        <v>30</v>
      </c>
      <c r="I43" s="156">
        <v>29</v>
      </c>
      <c r="J43" s="156">
        <v>31</v>
      </c>
      <c r="K43" s="126">
        <v>123</v>
      </c>
      <c r="L43" s="127">
        <v>30.75</v>
      </c>
      <c r="M43" s="157">
        <v>32</v>
      </c>
      <c r="N43" s="96"/>
      <c r="O43" s="11"/>
    </row>
    <row r="44" spans="1:15" ht="12.75">
      <c r="A44" s="162" t="s">
        <v>96</v>
      </c>
      <c r="B44" s="27" t="s">
        <v>923</v>
      </c>
      <c r="C44" s="27" t="s">
        <v>167</v>
      </c>
      <c r="D44" s="74">
        <v>3283</v>
      </c>
      <c r="E44" s="123" t="s">
        <v>499</v>
      </c>
      <c r="F44" s="11">
        <v>3</v>
      </c>
      <c r="G44" s="156">
        <v>37</v>
      </c>
      <c r="H44" s="156">
        <v>26</v>
      </c>
      <c r="I44" s="156">
        <v>29</v>
      </c>
      <c r="J44" s="156">
        <v>32</v>
      </c>
      <c r="K44" s="126">
        <v>124</v>
      </c>
      <c r="L44" s="127">
        <v>31</v>
      </c>
      <c r="M44" s="157">
        <v>31</v>
      </c>
      <c r="N44" s="96"/>
      <c r="O44" s="11"/>
    </row>
    <row r="45" spans="1:15" ht="12.75">
      <c r="A45" s="162" t="s">
        <v>98</v>
      </c>
      <c r="B45" s="27" t="s">
        <v>822</v>
      </c>
      <c r="C45" s="27" t="s">
        <v>114</v>
      </c>
      <c r="D45" s="74">
        <v>2823</v>
      </c>
      <c r="E45" s="123" t="s">
        <v>57</v>
      </c>
      <c r="F45" s="11">
        <v>3</v>
      </c>
      <c r="G45" s="156">
        <v>30</v>
      </c>
      <c r="H45" s="156">
        <v>30</v>
      </c>
      <c r="I45" s="156">
        <v>30</v>
      </c>
      <c r="J45" s="156">
        <v>35</v>
      </c>
      <c r="K45" s="126">
        <v>125</v>
      </c>
      <c r="L45" s="127">
        <v>31.25</v>
      </c>
      <c r="M45" s="157">
        <v>30</v>
      </c>
      <c r="N45" s="96"/>
      <c r="O45" s="11"/>
    </row>
    <row r="46" spans="1:15" ht="12.75">
      <c r="A46" s="162" t="s">
        <v>100</v>
      </c>
      <c r="B46" s="27" t="s">
        <v>936</v>
      </c>
      <c r="C46" s="27" t="s">
        <v>391</v>
      </c>
      <c r="D46" s="74">
        <v>3321</v>
      </c>
      <c r="E46" s="123" t="s">
        <v>497</v>
      </c>
      <c r="F46" s="11">
        <v>5</v>
      </c>
      <c r="G46" s="156">
        <v>33</v>
      </c>
      <c r="H46" s="156">
        <v>32</v>
      </c>
      <c r="I46" s="156">
        <v>28</v>
      </c>
      <c r="J46" s="156">
        <v>33</v>
      </c>
      <c r="K46" s="126">
        <v>126</v>
      </c>
      <c r="L46" s="127">
        <v>31.5</v>
      </c>
      <c r="M46" s="157">
        <v>29</v>
      </c>
      <c r="N46" s="96"/>
      <c r="O46" s="11"/>
    </row>
    <row r="47" spans="1:15" ht="12.75">
      <c r="A47" s="162" t="s">
        <v>101</v>
      </c>
      <c r="B47" s="27" t="s">
        <v>972</v>
      </c>
      <c r="C47" s="27" t="s">
        <v>960</v>
      </c>
      <c r="D47" s="74">
        <v>3400</v>
      </c>
      <c r="E47" s="123" t="s">
        <v>497</v>
      </c>
      <c r="F47" s="11">
        <v>4</v>
      </c>
      <c r="G47" s="156">
        <v>32</v>
      </c>
      <c r="H47" s="156">
        <v>33</v>
      </c>
      <c r="I47" s="156">
        <v>31</v>
      </c>
      <c r="J47" s="156">
        <v>35</v>
      </c>
      <c r="K47" s="126">
        <v>131</v>
      </c>
      <c r="L47" s="127">
        <v>32.75</v>
      </c>
      <c r="M47" s="157">
        <v>24</v>
      </c>
      <c r="N47" s="96"/>
      <c r="O47" s="11"/>
    </row>
    <row r="48" spans="1:15" ht="12.75">
      <c r="A48" s="162" t="s">
        <v>102</v>
      </c>
      <c r="B48" s="27" t="s">
        <v>1021</v>
      </c>
      <c r="C48" s="27" t="s">
        <v>167</v>
      </c>
      <c r="D48" s="74">
        <v>3448</v>
      </c>
      <c r="E48" s="123" t="s">
        <v>499</v>
      </c>
      <c r="F48" s="11" t="s">
        <v>570</v>
      </c>
      <c r="G48" s="156">
        <v>36</v>
      </c>
      <c r="H48" s="156">
        <v>29</v>
      </c>
      <c r="I48" s="156">
        <v>37</v>
      </c>
      <c r="J48" s="156">
        <v>30</v>
      </c>
      <c r="K48" s="126">
        <v>132</v>
      </c>
      <c r="L48" s="127">
        <v>33</v>
      </c>
      <c r="M48" s="157">
        <v>23</v>
      </c>
      <c r="N48" s="96"/>
      <c r="O48" s="11"/>
    </row>
    <row r="49" spans="1:15" ht="12.75">
      <c r="A49" s="162" t="s">
        <v>103</v>
      </c>
      <c r="B49" s="27" t="s">
        <v>1030</v>
      </c>
      <c r="C49" s="27" t="s">
        <v>1031</v>
      </c>
      <c r="D49" s="74">
        <v>3437</v>
      </c>
      <c r="E49" s="123" t="s">
        <v>499</v>
      </c>
      <c r="F49" s="11" t="s">
        <v>570</v>
      </c>
      <c r="G49" s="156">
        <v>34</v>
      </c>
      <c r="H49" s="156">
        <v>31</v>
      </c>
      <c r="I49" s="156">
        <v>41</v>
      </c>
      <c r="J49" s="156">
        <v>43</v>
      </c>
      <c r="K49" s="126">
        <v>149</v>
      </c>
      <c r="L49" s="127">
        <v>37.25</v>
      </c>
      <c r="M49" s="157">
        <v>6</v>
      </c>
      <c r="N49" s="96"/>
      <c r="O49" s="11"/>
    </row>
    <row r="50" spans="1:15" ht="12.75">
      <c r="A50" s="162" t="s">
        <v>104</v>
      </c>
      <c r="B50" s="27" t="s">
        <v>918</v>
      </c>
      <c r="C50" s="27" t="s">
        <v>391</v>
      </c>
      <c r="D50" s="74">
        <v>3275</v>
      </c>
      <c r="E50" s="123" t="s">
        <v>499</v>
      </c>
      <c r="F50" s="11">
        <v>5</v>
      </c>
      <c r="G50" s="156">
        <v>40</v>
      </c>
      <c r="H50" s="156">
        <v>38</v>
      </c>
      <c r="I50" s="156">
        <v>39</v>
      </c>
      <c r="J50" s="156">
        <v>41</v>
      </c>
      <c r="K50" s="126">
        <v>158</v>
      </c>
      <c r="L50" s="127">
        <v>39.5</v>
      </c>
      <c r="M50" s="157">
        <v>0</v>
      </c>
      <c r="N50" s="96"/>
      <c r="O50" s="11"/>
    </row>
    <row r="51" spans="1:15" ht="12.75">
      <c r="A51" s="162" t="s">
        <v>105</v>
      </c>
      <c r="B51" s="27" t="s">
        <v>1022</v>
      </c>
      <c r="C51" s="27" t="s">
        <v>167</v>
      </c>
      <c r="D51" s="74">
        <v>3435</v>
      </c>
      <c r="E51" s="123" t="s">
        <v>499</v>
      </c>
      <c r="F51" s="11" t="s">
        <v>570</v>
      </c>
      <c r="G51" s="156">
        <v>39</v>
      </c>
      <c r="H51" s="156">
        <v>43</v>
      </c>
      <c r="I51" s="156">
        <v>40</v>
      </c>
      <c r="J51" s="156">
        <v>47</v>
      </c>
      <c r="K51" s="126">
        <v>169</v>
      </c>
      <c r="L51" s="127">
        <v>42.25</v>
      </c>
      <c r="M51" s="157">
        <v>0</v>
      </c>
      <c r="N51" s="96"/>
      <c r="O51" s="11"/>
    </row>
    <row r="52" spans="1:15" ht="12.75">
      <c r="A52" s="162" t="s">
        <v>106</v>
      </c>
      <c r="B52" s="27" t="s">
        <v>1033</v>
      </c>
      <c r="C52" s="27" t="s">
        <v>167</v>
      </c>
      <c r="D52" s="74">
        <v>3490</v>
      </c>
      <c r="E52" s="123" t="s">
        <v>499</v>
      </c>
      <c r="F52" s="11" t="s">
        <v>570</v>
      </c>
      <c r="G52" s="156">
        <v>41</v>
      </c>
      <c r="H52" s="156">
        <v>57</v>
      </c>
      <c r="I52" s="156">
        <v>46</v>
      </c>
      <c r="J52" s="156">
        <v>39</v>
      </c>
      <c r="K52" s="126">
        <v>183</v>
      </c>
      <c r="L52" s="127">
        <v>45.75</v>
      </c>
      <c r="M52" s="157">
        <v>0</v>
      </c>
      <c r="N52" s="96"/>
      <c r="O52" s="11"/>
    </row>
    <row r="53" spans="1:15" ht="12.75">
      <c r="A53" s="71"/>
      <c r="B53" s="27"/>
      <c r="C53" s="27"/>
      <c r="D53" s="11"/>
      <c r="E53" s="74"/>
      <c r="F53" s="11"/>
      <c r="G53" s="99"/>
      <c r="H53" s="99"/>
      <c r="I53" s="99"/>
      <c r="J53" s="99"/>
      <c r="K53" s="99"/>
      <c r="L53" s="99"/>
      <c r="M53" s="11"/>
      <c r="N53" s="96"/>
      <c r="O53" s="11"/>
    </row>
    <row r="54" spans="2:14" ht="12.75">
      <c r="B54" s="97" t="s">
        <v>493</v>
      </c>
      <c r="G54" s="98"/>
      <c r="N54" s="101"/>
    </row>
    <row r="55" spans="1:14" ht="12.75">
      <c r="A55" s="91" t="s">
        <v>482</v>
      </c>
      <c r="B55" s="91" t="s">
        <v>31</v>
      </c>
      <c r="C55" s="91" t="s">
        <v>483</v>
      </c>
      <c r="D55" s="91" t="s">
        <v>501</v>
      </c>
      <c r="E55" s="91" t="s">
        <v>502</v>
      </c>
      <c r="F55" s="91" t="s">
        <v>37</v>
      </c>
      <c r="G55" s="92" t="s">
        <v>484</v>
      </c>
      <c r="H55" s="92" t="s">
        <v>485</v>
      </c>
      <c r="I55" s="92" t="s">
        <v>486</v>
      </c>
      <c r="J55" s="92" t="s">
        <v>487</v>
      </c>
      <c r="K55" s="91" t="s">
        <v>503</v>
      </c>
      <c r="L55" s="91" t="s">
        <v>490</v>
      </c>
      <c r="M55" s="91" t="s">
        <v>472</v>
      </c>
      <c r="N55" s="8"/>
    </row>
    <row r="56" spans="1:15" ht="12.75">
      <c r="A56" s="8" t="s">
        <v>38</v>
      </c>
      <c r="B56" s="27" t="s">
        <v>894</v>
      </c>
      <c r="C56" s="27" t="s">
        <v>167</v>
      </c>
      <c r="D56" s="74">
        <v>3088</v>
      </c>
      <c r="E56" s="123" t="s">
        <v>498</v>
      </c>
      <c r="F56" s="11">
        <v>1</v>
      </c>
      <c r="G56" s="156">
        <v>24</v>
      </c>
      <c r="H56" s="156">
        <v>25</v>
      </c>
      <c r="I56" s="156">
        <v>25</v>
      </c>
      <c r="J56" s="156">
        <v>23</v>
      </c>
      <c r="K56" s="126">
        <v>97</v>
      </c>
      <c r="L56" s="127">
        <v>24.25</v>
      </c>
      <c r="M56" s="157">
        <v>58</v>
      </c>
      <c r="N56" s="96"/>
      <c r="O56" s="11"/>
    </row>
    <row r="57" spans="1:13" ht="12.75">
      <c r="A57" s="8" t="s">
        <v>42</v>
      </c>
      <c r="B57" s="27" t="s">
        <v>1056</v>
      </c>
      <c r="C57" s="27" t="s">
        <v>86</v>
      </c>
      <c r="D57" s="74">
        <v>2912</v>
      </c>
      <c r="E57" s="123" t="s">
        <v>498</v>
      </c>
      <c r="F57" s="11" t="s">
        <v>570</v>
      </c>
      <c r="G57" s="156">
        <v>25</v>
      </c>
      <c r="H57" s="156">
        <v>28</v>
      </c>
      <c r="I57" s="156">
        <v>23</v>
      </c>
      <c r="J57" s="156">
        <v>22</v>
      </c>
      <c r="K57" s="126">
        <v>98</v>
      </c>
      <c r="L57" s="127">
        <v>24.5</v>
      </c>
      <c r="M57" s="157">
        <v>57</v>
      </c>
    </row>
    <row r="58" spans="1:13" ht="12.75">
      <c r="A58" s="8" t="s">
        <v>43</v>
      </c>
      <c r="B58" s="27" t="s">
        <v>895</v>
      </c>
      <c r="C58" s="27" t="s">
        <v>391</v>
      </c>
      <c r="D58" s="74">
        <v>3089</v>
      </c>
      <c r="E58" s="123" t="s">
        <v>498</v>
      </c>
      <c r="F58" s="11">
        <v>1</v>
      </c>
      <c r="G58" s="156">
        <v>24</v>
      </c>
      <c r="H58" s="156">
        <v>27</v>
      </c>
      <c r="I58" s="156">
        <v>26</v>
      </c>
      <c r="J58" s="156">
        <v>24</v>
      </c>
      <c r="K58" s="126">
        <v>101</v>
      </c>
      <c r="L58" s="127">
        <v>25.25</v>
      </c>
      <c r="M58" s="157">
        <v>54</v>
      </c>
    </row>
    <row r="59" spans="1:13" ht="12.75">
      <c r="A59" s="8" t="s">
        <v>44</v>
      </c>
      <c r="B59" s="27" t="s">
        <v>977</v>
      </c>
      <c r="C59" s="27" t="s">
        <v>960</v>
      </c>
      <c r="D59" s="74">
        <v>2332</v>
      </c>
      <c r="E59" s="123" t="s">
        <v>498</v>
      </c>
      <c r="F59" s="11">
        <v>2</v>
      </c>
      <c r="G59" s="156">
        <v>29</v>
      </c>
      <c r="H59" s="156">
        <v>26</v>
      </c>
      <c r="I59" s="156">
        <v>28</v>
      </c>
      <c r="J59" s="156">
        <v>23</v>
      </c>
      <c r="K59" s="126">
        <v>106</v>
      </c>
      <c r="L59" s="127">
        <v>26.5</v>
      </c>
      <c r="M59" s="157">
        <v>49</v>
      </c>
    </row>
    <row r="60" spans="1:13" ht="12.75">
      <c r="A60" s="8" t="s">
        <v>46</v>
      </c>
      <c r="B60" s="27" t="s">
        <v>935</v>
      </c>
      <c r="C60" s="27" t="s">
        <v>391</v>
      </c>
      <c r="D60" s="74">
        <v>3320</v>
      </c>
      <c r="E60" s="123" t="s">
        <v>968</v>
      </c>
      <c r="F60" s="11">
        <v>1</v>
      </c>
      <c r="G60" s="156">
        <v>28</v>
      </c>
      <c r="H60" s="156">
        <v>25</v>
      </c>
      <c r="I60" s="156">
        <v>31</v>
      </c>
      <c r="J60" s="156">
        <v>24</v>
      </c>
      <c r="K60" s="126">
        <v>108</v>
      </c>
      <c r="L60" s="127">
        <v>27</v>
      </c>
      <c r="M60" s="157">
        <v>47</v>
      </c>
    </row>
    <row r="61" spans="1:13" ht="12.75">
      <c r="A61" s="8" t="s">
        <v>49</v>
      </c>
      <c r="B61" s="27" t="s">
        <v>953</v>
      </c>
      <c r="C61" s="27" t="s">
        <v>530</v>
      </c>
      <c r="D61" s="74">
        <v>3375</v>
      </c>
      <c r="E61" s="123" t="s">
        <v>963</v>
      </c>
      <c r="F61" s="11">
        <v>2</v>
      </c>
      <c r="G61" s="156">
        <v>26</v>
      </c>
      <c r="H61" s="156">
        <v>31</v>
      </c>
      <c r="I61" s="156">
        <v>30</v>
      </c>
      <c r="J61" s="156">
        <v>25</v>
      </c>
      <c r="K61" s="126">
        <v>112</v>
      </c>
      <c r="L61" s="127">
        <v>28</v>
      </c>
      <c r="M61" s="157">
        <v>43</v>
      </c>
    </row>
    <row r="62" spans="1:13" ht="12.75">
      <c r="A62" s="162" t="s">
        <v>52</v>
      </c>
      <c r="B62" s="27" t="s">
        <v>947</v>
      </c>
      <c r="C62" s="27" t="s">
        <v>530</v>
      </c>
      <c r="D62" s="74">
        <v>3351</v>
      </c>
      <c r="E62" s="123" t="s">
        <v>968</v>
      </c>
      <c r="F62" s="11">
        <v>4</v>
      </c>
      <c r="G62" s="156">
        <v>33</v>
      </c>
      <c r="H62" s="156">
        <v>38</v>
      </c>
      <c r="I62" s="156">
        <v>42</v>
      </c>
      <c r="J62" s="156">
        <v>34</v>
      </c>
      <c r="K62" s="126">
        <v>147</v>
      </c>
      <c r="L62" s="127">
        <v>36.75</v>
      </c>
      <c r="M62" s="157">
        <v>8</v>
      </c>
    </row>
    <row r="63" spans="1:15" ht="12.75">
      <c r="A63" s="71"/>
      <c r="B63" s="27"/>
      <c r="C63" s="27"/>
      <c r="D63" s="11"/>
      <c r="E63" s="74"/>
      <c r="F63" s="11"/>
      <c r="G63" s="99"/>
      <c r="H63" s="99"/>
      <c r="I63" s="99"/>
      <c r="J63" s="99"/>
      <c r="K63" s="99"/>
      <c r="L63" s="99"/>
      <c r="M63" s="11"/>
      <c r="N63" s="96"/>
      <c r="O63" s="11"/>
    </row>
    <row r="64" spans="1:15" ht="12.75">
      <c r="A64" s="71"/>
      <c r="B64" s="27"/>
      <c r="C64" s="27"/>
      <c r="D64" s="11"/>
      <c r="E64" s="74"/>
      <c r="F64" s="11"/>
      <c r="G64" s="99"/>
      <c r="H64" s="99"/>
      <c r="I64" s="99"/>
      <c r="J64" s="99"/>
      <c r="K64" s="99"/>
      <c r="L64" s="99"/>
      <c r="M64" s="11"/>
      <c r="N64" s="96"/>
      <c r="O64" s="11"/>
    </row>
    <row r="65" spans="1:15" ht="12.75">
      <c r="A65" s="71"/>
      <c r="B65" s="27"/>
      <c r="C65" s="27"/>
      <c r="D65" s="11"/>
      <c r="E65" s="74"/>
      <c r="F65" s="11"/>
      <c r="G65" s="99"/>
      <c r="H65" s="99"/>
      <c r="I65" s="99"/>
      <c r="J65" s="99"/>
      <c r="K65" s="99"/>
      <c r="L65" s="99"/>
      <c r="M65" s="11"/>
      <c r="N65" s="96"/>
      <c r="O65" s="11"/>
    </row>
    <row r="66" spans="1:15" ht="12.75">
      <c r="A66" s="71"/>
      <c r="B66" s="27"/>
      <c r="C66" s="27"/>
      <c r="D66" s="11"/>
      <c r="E66" s="74"/>
      <c r="F66" s="11"/>
      <c r="G66" s="99"/>
      <c r="H66" s="99"/>
      <c r="I66" s="99"/>
      <c r="J66" s="99"/>
      <c r="K66" s="99"/>
      <c r="L66" s="99"/>
      <c r="M66" s="11"/>
      <c r="N66" s="96"/>
      <c r="O66" s="11"/>
    </row>
    <row r="67" spans="1:15" ht="12.75">
      <c r="A67" s="71"/>
      <c r="B67" s="27"/>
      <c r="C67" s="27"/>
      <c r="D67" s="11"/>
      <c r="E67" s="74"/>
      <c r="F67" s="11"/>
      <c r="G67" s="99"/>
      <c r="H67" s="99"/>
      <c r="I67" s="99"/>
      <c r="J67" s="99"/>
      <c r="K67" s="99"/>
      <c r="L67" s="99"/>
      <c r="M67" s="11"/>
      <c r="N67" s="96"/>
      <c r="O67" s="11"/>
    </row>
    <row r="68" spans="1:15" ht="12.75">
      <c r="A68" s="71"/>
      <c r="B68" s="27"/>
      <c r="C68" s="27"/>
      <c r="D68" s="11"/>
      <c r="E68" s="74"/>
      <c r="F68" s="11"/>
      <c r="G68" s="99"/>
      <c r="H68" s="99"/>
      <c r="I68" s="99"/>
      <c r="J68" s="99"/>
      <c r="K68" s="99"/>
      <c r="L68" s="99"/>
      <c r="M68" s="11"/>
      <c r="N68" s="96"/>
      <c r="O68" s="11"/>
    </row>
    <row r="69" spans="1:15" ht="12.75">
      <c r="A69" s="71"/>
      <c r="B69" s="27"/>
      <c r="C69" s="27"/>
      <c r="D69" s="11"/>
      <c r="E69" s="74"/>
      <c r="F69" s="11"/>
      <c r="G69" s="99"/>
      <c r="H69" s="99"/>
      <c r="I69" s="99"/>
      <c r="J69" s="99"/>
      <c r="K69" s="99"/>
      <c r="L69" s="99"/>
      <c r="M69" s="11"/>
      <c r="N69" s="96"/>
      <c r="O69" s="11"/>
    </row>
    <row r="70" spans="1:15" ht="12.75">
      <c r="A70" s="71"/>
      <c r="B70" s="27"/>
      <c r="C70" s="27"/>
      <c r="D70" s="11"/>
      <c r="E70" s="74"/>
      <c r="F70" s="11"/>
      <c r="G70" s="99"/>
      <c r="H70" s="99"/>
      <c r="I70" s="99"/>
      <c r="J70" s="99"/>
      <c r="K70" s="99"/>
      <c r="L70" s="99"/>
      <c r="M70" s="11"/>
      <c r="N70" s="96"/>
      <c r="O70" s="11"/>
    </row>
    <row r="71" spans="1:15" ht="12.75">
      <c r="A71" s="71"/>
      <c r="B71" s="27"/>
      <c r="C71" s="27"/>
      <c r="D71" s="11"/>
      <c r="E71" s="74"/>
      <c r="F71" s="11"/>
      <c r="G71" s="99"/>
      <c r="H71" s="99"/>
      <c r="I71" s="99"/>
      <c r="J71" s="99"/>
      <c r="K71" s="99"/>
      <c r="L71" s="99"/>
      <c r="M71" s="11"/>
      <c r="N71" s="96"/>
      <c r="O71" s="11"/>
    </row>
    <row r="72" spans="1:15" ht="12.75">
      <c r="A72" s="71"/>
      <c r="B72" s="27"/>
      <c r="C72" s="27"/>
      <c r="D72" s="11"/>
      <c r="E72" s="74"/>
      <c r="F72" s="11"/>
      <c r="G72" s="99"/>
      <c r="H72" s="99"/>
      <c r="I72" s="99"/>
      <c r="J72" s="99"/>
      <c r="K72" s="99"/>
      <c r="L72" s="99"/>
      <c r="M72" s="11"/>
      <c r="N72" s="96"/>
      <c r="O72" s="11"/>
    </row>
    <row r="73" spans="1:15" ht="12.75">
      <c r="A73" s="71"/>
      <c r="B73" s="27"/>
      <c r="C73" s="27"/>
      <c r="D73" s="11"/>
      <c r="E73" s="74"/>
      <c r="F73" s="11"/>
      <c r="G73" s="99"/>
      <c r="H73" s="99"/>
      <c r="I73" s="99"/>
      <c r="J73" s="99"/>
      <c r="K73" s="99"/>
      <c r="L73" s="99"/>
      <c r="M73" s="11"/>
      <c r="N73" s="96"/>
      <c r="O73" s="11"/>
    </row>
    <row r="74" spans="1:15" ht="12.75">
      <c r="A74" s="71"/>
      <c r="B74" s="27"/>
      <c r="C74" s="27"/>
      <c r="D74" s="11"/>
      <c r="E74" s="74"/>
      <c r="F74" s="11"/>
      <c r="G74" s="99"/>
      <c r="H74" s="99"/>
      <c r="I74" s="99"/>
      <c r="J74" s="99"/>
      <c r="K74" s="99"/>
      <c r="L74" s="99"/>
      <c r="M74" s="11"/>
      <c r="N74" s="96"/>
      <c r="O74" s="11"/>
    </row>
    <row r="75" spans="1:15" ht="12.75">
      <c r="A75" s="71"/>
      <c r="B75" s="27"/>
      <c r="C75" s="27"/>
      <c r="D75" s="11"/>
      <c r="E75" s="74"/>
      <c r="F75" s="11"/>
      <c r="G75" s="99"/>
      <c r="H75" s="99"/>
      <c r="I75" s="99"/>
      <c r="J75" s="99"/>
      <c r="K75" s="99"/>
      <c r="L75" s="99"/>
      <c r="M75" s="11"/>
      <c r="N75" s="96"/>
      <c r="O75" s="11"/>
    </row>
    <row r="76" spans="1:15" ht="12.75">
      <c r="A76" s="71"/>
      <c r="B76" s="27"/>
      <c r="C76" s="27"/>
      <c r="D76" s="11"/>
      <c r="E76" s="74"/>
      <c r="F76" s="11"/>
      <c r="G76" s="99"/>
      <c r="H76" s="99"/>
      <c r="I76" s="99"/>
      <c r="J76" s="99"/>
      <c r="K76" s="99"/>
      <c r="L76" s="99"/>
      <c r="M76" s="11"/>
      <c r="N76" s="96"/>
      <c r="O76" s="11"/>
    </row>
    <row r="77" spans="1:15" ht="12.75">
      <c r="A77" s="71"/>
      <c r="B77" s="27"/>
      <c r="C77" s="27"/>
      <c r="D77" s="11"/>
      <c r="E77" s="74"/>
      <c r="F77" s="11"/>
      <c r="G77" s="99"/>
      <c r="H77" s="99"/>
      <c r="I77" s="99"/>
      <c r="J77" s="99"/>
      <c r="K77" s="99"/>
      <c r="L77" s="99"/>
      <c r="M77" s="11"/>
      <c r="N77" s="96"/>
      <c r="O77" s="11"/>
    </row>
    <row r="78" spans="1:15" ht="12.75">
      <c r="A78" s="71"/>
      <c r="B78" s="27"/>
      <c r="C78" s="27"/>
      <c r="D78" s="11"/>
      <c r="E78" s="74"/>
      <c r="F78" s="11"/>
      <c r="G78" s="99"/>
      <c r="H78" s="99"/>
      <c r="I78" s="99"/>
      <c r="J78" s="99"/>
      <c r="K78" s="99"/>
      <c r="L78" s="99"/>
      <c r="M78" s="11"/>
      <c r="N78" s="96"/>
      <c r="O78" s="11"/>
    </row>
    <row r="79" spans="1:15" ht="12.75">
      <c r="A79" s="71"/>
      <c r="B79" s="27"/>
      <c r="C79" s="27"/>
      <c r="D79" s="11"/>
      <c r="E79" s="74"/>
      <c r="F79" s="11"/>
      <c r="G79" s="99"/>
      <c r="H79" s="99"/>
      <c r="I79" s="99"/>
      <c r="J79" s="99"/>
      <c r="K79" s="99"/>
      <c r="L79" s="99"/>
      <c r="M79" s="11"/>
      <c r="N79" s="96"/>
      <c r="O79" s="11"/>
    </row>
    <row r="80" spans="1:15" ht="12.75">
      <c r="A80" s="71"/>
      <c r="B80" s="27"/>
      <c r="C80" s="27"/>
      <c r="D80" s="11"/>
      <c r="E80" s="74"/>
      <c r="F80" s="11"/>
      <c r="G80" s="99"/>
      <c r="H80" s="99"/>
      <c r="I80" s="99"/>
      <c r="J80" s="99"/>
      <c r="K80" s="99"/>
      <c r="L80" s="99"/>
      <c r="M80" s="11"/>
      <c r="N80" s="96"/>
      <c r="O80" s="11"/>
    </row>
    <row r="81" spans="1:15" ht="12.75">
      <c r="A81" s="71"/>
      <c r="B81" s="27"/>
      <c r="C81" s="27"/>
      <c r="D81" s="11"/>
      <c r="E81" s="74"/>
      <c r="F81" s="11"/>
      <c r="G81" s="99"/>
      <c r="H81" s="99"/>
      <c r="I81" s="99"/>
      <c r="J81" s="99"/>
      <c r="K81" s="99"/>
      <c r="L81" s="99"/>
      <c r="M81" s="11"/>
      <c r="N81" s="96"/>
      <c r="O81" s="11"/>
    </row>
    <row r="82" spans="1:15" ht="12.75">
      <c r="A82" s="71"/>
      <c r="B82" s="27"/>
      <c r="C82" s="27"/>
      <c r="D82" s="11"/>
      <c r="E82" s="74"/>
      <c r="F82" s="11"/>
      <c r="G82" s="99"/>
      <c r="H82" s="99"/>
      <c r="I82" s="99"/>
      <c r="J82" s="99"/>
      <c r="K82" s="99"/>
      <c r="L82" s="99"/>
      <c r="M82" s="11"/>
      <c r="N82" s="96"/>
      <c r="O82" s="11"/>
    </row>
    <row r="83" spans="1:15" ht="12.75">
      <c r="A83" s="71"/>
      <c r="B83" s="27"/>
      <c r="C83" s="27"/>
      <c r="D83" s="11"/>
      <c r="E83" s="74"/>
      <c r="F83" s="11"/>
      <c r="G83" s="99"/>
      <c r="H83" s="99"/>
      <c r="I83" s="99"/>
      <c r="J83" s="99"/>
      <c r="K83" s="99"/>
      <c r="L83" s="99"/>
      <c r="M83" s="11"/>
      <c r="N83" s="96"/>
      <c r="O83" s="11"/>
    </row>
    <row r="84" spans="1:15" ht="12.75">
      <c r="A84" s="71"/>
      <c r="B84" s="27"/>
      <c r="C84" s="27"/>
      <c r="D84" s="11"/>
      <c r="E84" s="74"/>
      <c r="F84" s="11"/>
      <c r="G84" s="99"/>
      <c r="H84" s="99"/>
      <c r="I84" s="99"/>
      <c r="J84" s="99"/>
      <c r="K84" s="99"/>
      <c r="L84" s="99"/>
      <c r="M84" s="11"/>
      <c r="N84" s="96"/>
      <c r="O84" s="11"/>
    </row>
    <row r="85" spans="1:15" ht="12.75">
      <c r="A85" s="71"/>
      <c r="B85" s="27"/>
      <c r="C85" s="27"/>
      <c r="D85" s="11"/>
      <c r="E85" s="74"/>
      <c r="F85" s="11"/>
      <c r="G85" s="99"/>
      <c r="H85" s="99"/>
      <c r="I85" s="99"/>
      <c r="J85" s="99"/>
      <c r="K85" s="99"/>
      <c r="L85" s="99"/>
      <c r="M85" s="11"/>
      <c r="N85" s="96"/>
      <c r="O85" s="11"/>
    </row>
    <row r="86" spans="1:15" ht="12.75">
      <c r="A86" s="71"/>
      <c r="B86" s="27"/>
      <c r="C86" s="27"/>
      <c r="D86" s="11"/>
      <c r="E86" s="74"/>
      <c r="F86" s="11"/>
      <c r="G86" s="99"/>
      <c r="H86" s="99"/>
      <c r="I86" s="99"/>
      <c r="J86" s="99"/>
      <c r="K86" s="99"/>
      <c r="L86" s="99"/>
      <c r="M86" s="11"/>
      <c r="N86" s="96"/>
      <c r="O86" s="11"/>
    </row>
    <row r="87" spans="1:15" ht="12.75">
      <c r="A87" s="71"/>
      <c r="B87" s="27"/>
      <c r="C87" s="27"/>
      <c r="D87" s="11"/>
      <c r="E87" s="74"/>
      <c r="F87" s="11"/>
      <c r="G87" s="99"/>
      <c r="H87" s="99"/>
      <c r="I87" s="99"/>
      <c r="J87" s="99"/>
      <c r="K87" s="99"/>
      <c r="L87" s="99"/>
      <c r="M87" s="11"/>
      <c r="N87" s="96"/>
      <c r="O87" s="11"/>
    </row>
    <row r="88" spans="1:15" ht="12.75">
      <c r="A88" s="71"/>
      <c r="B88" s="27"/>
      <c r="C88" s="27"/>
      <c r="D88" s="11"/>
      <c r="E88" s="74"/>
      <c r="F88" s="11"/>
      <c r="G88" s="99"/>
      <c r="H88" s="99"/>
      <c r="I88" s="99"/>
      <c r="J88" s="99"/>
      <c r="K88" s="99"/>
      <c r="L88" s="99"/>
      <c r="M88" s="11"/>
      <c r="N88" s="96"/>
      <c r="O88" s="11"/>
    </row>
    <row r="89" spans="1:15" ht="12.75">
      <c r="A89" s="71"/>
      <c r="B89" s="27"/>
      <c r="C89" s="27"/>
      <c r="D89" s="11"/>
      <c r="E89" s="74"/>
      <c r="F89" s="11"/>
      <c r="G89" s="99"/>
      <c r="H89" s="99"/>
      <c r="I89" s="99"/>
      <c r="J89" s="99"/>
      <c r="K89" s="99"/>
      <c r="L89" s="99"/>
      <c r="M89" s="11"/>
      <c r="N89" s="96"/>
      <c r="O89" s="11"/>
    </row>
    <row r="90" spans="1:15" ht="12.75">
      <c r="A90" s="71"/>
      <c r="B90" s="27"/>
      <c r="C90" s="27"/>
      <c r="D90" s="11"/>
      <c r="E90" s="74"/>
      <c r="F90" s="11"/>
      <c r="G90" s="99"/>
      <c r="H90" s="99"/>
      <c r="I90" s="99"/>
      <c r="J90" s="99"/>
      <c r="K90" s="99"/>
      <c r="L90" s="99"/>
      <c r="M90" s="11"/>
      <c r="N90" s="96"/>
      <c r="O90" s="11"/>
    </row>
    <row r="91" spans="1:15" ht="12.75">
      <c r="A91" s="71"/>
      <c r="B91" s="27"/>
      <c r="C91" s="27"/>
      <c r="D91" s="11"/>
      <c r="E91" s="74"/>
      <c r="F91" s="11"/>
      <c r="G91" s="99"/>
      <c r="H91" s="99"/>
      <c r="I91" s="99"/>
      <c r="J91" s="99"/>
      <c r="K91" s="99"/>
      <c r="L91" s="99"/>
      <c r="M91" s="11"/>
      <c r="N91" s="96"/>
      <c r="O91" s="11"/>
    </row>
    <row r="92" spans="1:15" ht="12.75">
      <c r="A92" s="71"/>
      <c r="B92" s="27"/>
      <c r="C92" s="27"/>
      <c r="D92" s="11"/>
      <c r="E92" s="74"/>
      <c r="F92" s="11"/>
      <c r="G92" s="99"/>
      <c r="H92" s="99"/>
      <c r="I92" s="99"/>
      <c r="J92" s="99"/>
      <c r="K92" s="99"/>
      <c r="L92" s="99"/>
      <c r="M92" s="11"/>
      <c r="N92" s="96"/>
      <c r="O92" s="11"/>
    </row>
    <row r="93" spans="1:15" ht="12.75">
      <c r="A93" s="71"/>
      <c r="B93" s="27"/>
      <c r="C93" s="27"/>
      <c r="D93" s="11"/>
      <c r="E93" s="74"/>
      <c r="F93" s="11"/>
      <c r="G93" s="99"/>
      <c r="H93" s="99"/>
      <c r="I93" s="99"/>
      <c r="J93" s="99"/>
      <c r="K93" s="99"/>
      <c r="L93" s="99"/>
      <c r="M93" s="11"/>
      <c r="N93" s="96"/>
      <c r="O93" s="11"/>
    </row>
    <row r="94" spans="1:15" ht="12.75">
      <c r="A94" s="71"/>
      <c r="B94" s="27"/>
      <c r="C94" s="27"/>
      <c r="D94" s="11"/>
      <c r="E94" s="74"/>
      <c r="F94" s="11"/>
      <c r="G94" s="99"/>
      <c r="H94" s="99"/>
      <c r="I94" s="99"/>
      <c r="J94" s="99"/>
      <c r="K94" s="99"/>
      <c r="L94" s="99"/>
      <c r="M94" s="11"/>
      <c r="N94" s="96"/>
      <c r="O94" s="11"/>
    </row>
    <row r="95" spans="1:15" ht="12.75">
      <c r="A95" s="71"/>
      <c r="B95" s="27"/>
      <c r="C95" s="27"/>
      <c r="D95" s="11"/>
      <c r="E95" s="74"/>
      <c r="F95" s="11"/>
      <c r="G95" s="99"/>
      <c r="H95" s="99"/>
      <c r="I95" s="99"/>
      <c r="J95" s="99"/>
      <c r="K95" s="99"/>
      <c r="L95" s="99"/>
      <c r="M95" s="11"/>
      <c r="N95" s="96"/>
      <c r="O95" s="11"/>
    </row>
    <row r="96" spans="1:15" ht="12.75">
      <c r="A96" s="71"/>
      <c r="B96" s="27"/>
      <c r="C96" s="27"/>
      <c r="D96" s="11"/>
      <c r="E96" s="74"/>
      <c r="F96" s="11"/>
      <c r="G96" s="99"/>
      <c r="H96" s="99"/>
      <c r="I96" s="99"/>
      <c r="J96" s="99"/>
      <c r="K96" s="99"/>
      <c r="L96" s="99"/>
      <c r="M96" s="11"/>
      <c r="N96" s="96"/>
      <c r="O96" s="11"/>
    </row>
    <row r="97" spans="1:15" ht="12.75">
      <c r="A97" s="71"/>
      <c r="B97" s="27"/>
      <c r="C97" s="27"/>
      <c r="D97" s="11"/>
      <c r="E97" s="74"/>
      <c r="F97" s="11"/>
      <c r="G97" s="99"/>
      <c r="H97" s="99"/>
      <c r="I97" s="99"/>
      <c r="J97" s="99"/>
      <c r="K97" s="99"/>
      <c r="L97" s="99"/>
      <c r="M97" s="11"/>
      <c r="N97" s="96"/>
      <c r="O97" s="11"/>
    </row>
    <row r="98" spans="1:15" ht="12.75">
      <c r="A98" s="71"/>
      <c r="B98" s="27"/>
      <c r="C98" s="27"/>
      <c r="D98" s="11"/>
      <c r="E98" s="74"/>
      <c r="F98" s="11"/>
      <c r="G98" s="99"/>
      <c r="H98" s="99"/>
      <c r="I98" s="99"/>
      <c r="J98" s="99"/>
      <c r="K98" s="99"/>
      <c r="L98" s="99"/>
      <c r="M98" s="11"/>
      <c r="N98" s="96"/>
      <c r="O98" s="11"/>
    </row>
    <row r="99" spans="1:15" ht="12.75">
      <c r="A99" s="71"/>
      <c r="B99" s="27"/>
      <c r="C99" s="27"/>
      <c r="D99" s="11"/>
      <c r="E99" s="74"/>
      <c r="F99" s="11"/>
      <c r="G99" s="99"/>
      <c r="H99" s="99"/>
      <c r="I99" s="99"/>
      <c r="J99" s="99"/>
      <c r="K99" s="99"/>
      <c r="L99" s="99"/>
      <c r="M99" s="11"/>
      <c r="N99" s="96"/>
      <c r="O99" s="11"/>
    </row>
    <row r="100" spans="1:15" ht="12.75">
      <c r="A100" s="71"/>
      <c r="B100" s="27"/>
      <c r="C100" s="27"/>
      <c r="D100" s="11"/>
      <c r="E100" s="74"/>
      <c r="F100" s="11"/>
      <c r="G100" s="99"/>
      <c r="H100" s="99"/>
      <c r="I100" s="99"/>
      <c r="J100" s="99"/>
      <c r="K100" s="99"/>
      <c r="L100" s="99"/>
      <c r="M100" s="11"/>
      <c r="N100" s="96"/>
      <c r="O100" s="11"/>
    </row>
    <row r="101" spans="1:15" ht="12.75">
      <c r="A101" s="71"/>
      <c r="B101" s="27"/>
      <c r="C101" s="27"/>
      <c r="D101" s="11"/>
      <c r="E101" s="74"/>
      <c r="F101" s="11"/>
      <c r="G101" s="99"/>
      <c r="H101" s="99"/>
      <c r="I101" s="99"/>
      <c r="J101" s="99"/>
      <c r="K101" s="99"/>
      <c r="L101" s="99"/>
      <c r="M101" s="11"/>
      <c r="N101" s="96"/>
      <c r="O101" s="11"/>
    </row>
    <row r="102" spans="1:15" ht="12.75">
      <c r="A102" s="71"/>
      <c r="B102" s="27"/>
      <c r="C102" s="27"/>
      <c r="D102" s="11"/>
      <c r="E102" s="74"/>
      <c r="F102" s="11"/>
      <c r="G102" s="99"/>
      <c r="H102" s="99"/>
      <c r="I102" s="99"/>
      <c r="J102" s="99"/>
      <c r="K102" s="99"/>
      <c r="L102" s="99"/>
      <c r="M102" s="11"/>
      <c r="N102" s="96"/>
      <c r="O102" s="11"/>
    </row>
    <row r="103" spans="1:15" ht="12.75">
      <c r="A103" s="71"/>
      <c r="B103" s="27"/>
      <c r="C103" s="27"/>
      <c r="D103" s="11"/>
      <c r="E103" s="74"/>
      <c r="F103" s="11"/>
      <c r="G103" s="99"/>
      <c r="H103" s="99"/>
      <c r="I103" s="99"/>
      <c r="J103" s="99"/>
      <c r="K103" s="99"/>
      <c r="L103" s="99"/>
      <c r="M103" s="11"/>
      <c r="N103" s="96"/>
      <c r="O103" s="11"/>
    </row>
    <row r="104" spans="1:15" ht="12.75">
      <c r="A104" s="71"/>
      <c r="B104" s="27"/>
      <c r="C104" s="27"/>
      <c r="D104" s="11"/>
      <c r="E104" s="74"/>
      <c r="F104" s="11"/>
      <c r="G104" s="99"/>
      <c r="H104" s="99"/>
      <c r="I104" s="99"/>
      <c r="J104" s="99"/>
      <c r="K104" s="99"/>
      <c r="L104" s="99"/>
      <c r="M104" s="11"/>
      <c r="N104" s="96"/>
      <c r="O104" s="11"/>
    </row>
    <row r="105" spans="1:15" ht="12.75">
      <c r="A105" s="71"/>
      <c r="B105" s="27"/>
      <c r="C105" s="27"/>
      <c r="D105" s="11"/>
      <c r="E105" s="74"/>
      <c r="F105" s="11"/>
      <c r="G105" s="99"/>
      <c r="H105" s="99"/>
      <c r="I105" s="99"/>
      <c r="J105" s="99"/>
      <c r="K105" s="99"/>
      <c r="L105" s="99"/>
      <c r="M105" s="11"/>
      <c r="N105" s="96"/>
      <c r="O105" s="11"/>
    </row>
    <row r="106" spans="1:15" ht="12.75">
      <c r="A106" s="71"/>
      <c r="B106" s="27"/>
      <c r="C106" s="27"/>
      <c r="D106" s="11"/>
      <c r="E106" s="74"/>
      <c r="F106" s="11"/>
      <c r="G106" s="99"/>
      <c r="H106" s="99"/>
      <c r="I106" s="99"/>
      <c r="J106" s="99"/>
      <c r="K106" s="99"/>
      <c r="L106" s="99"/>
      <c r="M106" s="11"/>
      <c r="N106" s="96"/>
      <c r="O106" s="11"/>
    </row>
    <row r="107" spans="1:15" ht="12.75">
      <c r="A107" s="71"/>
      <c r="B107" s="27"/>
      <c r="C107" s="27"/>
      <c r="D107" s="11"/>
      <c r="E107" s="74"/>
      <c r="F107" s="11"/>
      <c r="G107" s="99"/>
      <c r="H107" s="99"/>
      <c r="I107" s="99"/>
      <c r="J107" s="99"/>
      <c r="K107" s="99"/>
      <c r="L107" s="99"/>
      <c r="M107" s="11"/>
      <c r="N107" s="96"/>
      <c r="O107" s="11"/>
    </row>
    <row r="108" spans="1:15" ht="12.75">
      <c r="A108" s="71"/>
      <c r="B108" s="27"/>
      <c r="C108" s="27"/>
      <c r="D108" s="11"/>
      <c r="E108" s="74"/>
      <c r="F108" s="11"/>
      <c r="G108" s="99"/>
      <c r="H108" s="99"/>
      <c r="I108" s="99"/>
      <c r="J108" s="99"/>
      <c r="K108" s="99"/>
      <c r="L108" s="99"/>
      <c r="M108" s="11"/>
      <c r="N108" s="96"/>
      <c r="O108" s="11"/>
    </row>
    <row r="109" spans="1:15" ht="12.75">
      <c r="A109" s="71"/>
      <c r="B109" s="27"/>
      <c r="C109" s="27"/>
      <c r="D109" s="11"/>
      <c r="E109" s="74"/>
      <c r="F109" s="11"/>
      <c r="G109" s="99"/>
      <c r="H109" s="99"/>
      <c r="I109" s="99"/>
      <c r="J109" s="99"/>
      <c r="K109" s="99"/>
      <c r="L109" s="99"/>
      <c r="M109" s="11"/>
      <c r="N109" s="96"/>
      <c r="O109" s="11"/>
    </row>
    <row r="110" spans="1:15" ht="12.75">
      <c r="A110" s="71"/>
      <c r="B110" s="27"/>
      <c r="C110" s="27"/>
      <c r="D110" s="11"/>
      <c r="E110" s="74"/>
      <c r="F110" s="11"/>
      <c r="G110" s="99"/>
      <c r="H110" s="99"/>
      <c r="I110" s="99"/>
      <c r="J110" s="99"/>
      <c r="K110" s="99"/>
      <c r="L110" s="99"/>
      <c r="M110" s="11"/>
      <c r="N110" s="96"/>
      <c r="O110" s="11"/>
    </row>
    <row r="111" spans="1:15" ht="12.75">
      <c r="A111" s="71"/>
      <c r="B111" s="27"/>
      <c r="C111" s="27"/>
      <c r="D111" s="11"/>
      <c r="E111" s="74"/>
      <c r="F111" s="11"/>
      <c r="G111" s="99"/>
      <c r="H111" s="99"/>
      <c r="I111" s="99"/>
      <c r="J111" s="99"/>
      <c r="K111" s="99"/>
      <c r="L111" s="99"/>
      <c r="M111" s="11"/>
      <c r="N111" s="96"/>
      <c r="O111" s="11"/>
    </row>
    <row r="112" spans="1:15" ht="12.75">
      <c r="A112" s="71"/>
      <c r="B112" s="27"/>
      <c r="C112" s="27"/>
      <c r="D112" s="11"/>
      <c r="E112" s="74"/>
      <c r="F112" s="11"/>
      <c r="G112" s="99"/>
      <c r="H112" s="99"/>
      <c r="I112" s="99"/>
      <c r="J112" s="99"/>
      <c r="K112" s="99"/>
      <c r="L112" s="99"/>
      <c r="M112" s="11"/>
      <c r="N112" s="96"/>
      <c r="O112" s="11"/>
    </row>
    <row r="113" spans="1:15" ht="12.75">
      <c r="A113" s="71"/>
      <c r="B113" s="27"/>
      <c r="C113" s="27"/>
      <c r="D113" s="11"/>
      <c r="E113" s="74"/>
      <c r="F113" s="11"/>
      <c r="G113" s="99"/>
      <c r="H113" s="99"/>
      <c r="I113" s="99"/>
      <c r="J113" s="99"/>
      <c r="K113" s="99"/>
      <c r="L113" s="99"/>
      <c r="M113" s="11"/>
      <c r="N113" s="96"/>
      <c r="O113" s="11"/>
    </row>
    <row r="114" spans="1:15" ht="12.75">
      <c r="A114" s="71"/>
      <c r="B114" s="27"/>
      <c r="C114" s="27"/>
      <c r="D114" s="11"/>
      <c r="E114" s="74"/>
      <c r="F114" s="11"/>
      <c r="G114" s="99"/>
      <c r="H114" s="99"/>
      <c r="I114" s="99"/>
      <c r="J114" s="99"/>
      <c r="K114" s="99"/>
      <c r="L114" s="99"/>
      <c r="M114" s="11"/>
      <c r="N114" s="96"/>
      <c r="O114" s="11"/>
    </row>
    <row r="115" spans="1:15" ht="12.75">
      <c r="A115" s="71"/>
      <c r="B115" s="27"/>
      <c r="C115" s="27"/>
      <c r="D115" s="11"/>
      <c r="E115" s="74"/>
      <c r="F115" s="11"/>
      <c r="G115" s="99"/>
      <c r="H115" s="99"/>
      <c r="I115" s="99"/>
      <c r="J115" s="99"/>
      <c r="K115" s="99"/>
      <c r="L115" s="99"/>
      <c r="M115" s="11"/>
      <c r="N115" s="96"/>
      <c r="O115" s="11"/>
    </row>
    <row r="116" spans="1:15" ht="12.75">
      <c r="A116" s="71"/>
      <c r="B116" s="27"/>
      <c r="C116" s="27"/>
      <c r="D116" s="11"/>
      <c r="E116" s="74"/>
      <c r="F116" s="11"/>
      <c r="G116" s="99"/>
      <c r="H116" s="99"/>
      <c r="I116" s="99"/>
      <c r="J116" s="99"/>
      <c r="K116" s="99"/>
      <c r="L116" s="99"/>
      <c r="M116" s="11"/>
      <c r="N116" s="96"/>
      <c r="O116" s="11"/>
    </row>
    <row r="117" spans="1:15" ht="12.75">
      <c r="A117" s="71"/>
      <c r="B117" s="27"/>
      <c r="C117" s="27"/>
      <c r="D117" s="11"/>
      <c r="E117" s="74"/>
      <c r="F117" s="11"/>
      <c r="G117" s="99"/>
      <c r="H117" s="99"/>
      <c r="I117" s="99"/>
      <c r="J117" s="99"/>
      <c r="K117" s="99"/>
      <c r="L117" s="99"/>
      <c r="M117" s="11"/>
      <c r="N117" s="96"/>
      <c r="O117" s="11"/>
    </row>
    <row r="118" spans="1:15" ht="12.75">
      <c r="A118" s="71"/>
      <c r="B118" s="27"/>
      <c r="C118" s="27"/>
      <c r="D118" s="11"/>
      <c r="E118" s="74"/>
      <c r="F118" s="11"/>
      <c r="G118" s="99"/>
      <c r="H118" s="99"/>
      <c r="I118" s="99"/>
      <c r="J118" s="99"/>
      <c r="K118" s="99"/>
      <c r="L118" s="99"/>
      <c r="M118" s="11"/>
      <c r="N118" s="96"/>
      <c r="O118" s="11"/>
    </row>
    <row r="119" spans="1:15" ht="12.75">
      <c r="A119" s="71"/>
      <c r="B119" s="27"/>
      <c r="C119" s="27"/>
      <c r="D119" s="11"/>
      <c r="E119" s="74"/>
      <c r="F119" s="11"/>
      <c r="G119" s="99"/>
      <c r="H119" s="99"/>
      <c r="I119" s="99"/>
      <c r="J119" s="99"/>
      <c r="K119" s="99"/>
      <c r="L119" s="99"/>
      <c r="M119" s="11"/>
      <c r="N119" s="96"/>
      <c r="O119" s="11"/>
    </row>
    <row r="120" spans="1:15" ht="12.75">
      <c r="A120" s="71"/>
      <c r="B120" s="27"/>
      <c r="C120" s="27"/>
      <c r="D120" s="11"/>
      <c r="E120" s="74"/>
      <c r="F120" s="11"/>
      <c r="G120" s="99"/>
      <c r="H120" s="99"/>
      <c r="I120" s="99"/>
      <c r="J120" s="99"/>
      <c r="K120" s="99"/>
      <c r="L120" s="99"/>
      <c r="M120" s="11"/>
      <c r="N120" s="96"/>
      <c r="O120" s="11"/>
    </row>
    <row r="121" spans="1:15" ht="12.75">
      <c r="A121" s="71"/>
      <c r="B121" s="27"/>
      <c r="C121" s="27"/>
      <c r="D121" s="11"/>
      <c r="E121" s="74"/>
      <c r="F121" s="11"/>
      <c r="G121" s="99"/>
      <c r="H121" s="99"/>
      <c r="I121" s="99"/>
      <c r="J121" s="99"/>
      <c r="K121" s="99"/>
      <c r="L121" s="99"/>
      <c r="M121" s="11"/>
      <c r="N121" s="96"/>
      <c r="O121" s="11"/>
    </row>
    <row r="122" spans="1:15" ht="12.75">
      <c r="A122" s="71"/>
      <c r="B122" s="27"/>
      <c r="C122" s="27"/>
      <c r="D122" s="11"/>
      <c r="E122" s="74"/>
      <c r="F122" s="11"/>
      <c r="G122" s="99"/>
      <c r="H122" s="99"/>
      <c r="I122" s="99"/>
      <c r="J122" s="99"/>
      <c r="K122" s="99"/>
      <c r="L122" s="99"/>
      <c r="M122" s="11"/>
      <c r="N122" s="96"/>
      <c r="O122" s="11"/>
    </row>
    <row r="123" spans="1:15" ht="12.75">
      <c r="A123" s="71"/>
      <c r="B123" s="27"/>
      <c r="C123" s="27"/>
      <c r="D123" s="11"/>
      <c r="E123" s="74"/>
      <c r="F123" s="11"/>
      <c r="G123" s="99"/>
      <c r="H123" s="99"/>
      <c r="I123" s="99"/>
      <c r="J123" s="99"/>
      <c r="K123" s="99"/>
      <c r="L123" s="99"/>
      <c r="M123" s="11"/>
      <c r="N123" s="96"/>
      <c r="O123" s="11"/>
    </row>
    <row r="124" spans="1:15" ht="12.75">
      <c r="A124" s="71"/>
      <c r="B124" s="27"/>
      <c r="C124" s="27"/>
      <c r="D124" s="11"/>
      <c r="E124" s="74"/>
      <c r="F124" s="11"/>
      <c r="G124" s="99"/>
      <c r="H124" s="99"/>
      <c r="I124" s="99"/>
      <c r="J124" s="99"/>
      <c r="K124" s="99"/>
      <c r="L124" s="99"/>
      <c r="M124" s="11"/>
      <c r="N124" s="96"/>
      <c r="O124" s="11"/>
    </row>
    <row r="125" spans="1:15" ht="12.75">
      <c r="A125" s="71"/>
      <c r="B125" s="27"/>
      <c r="C125" s="27"/>
      <c r="D125" s="11"/>
      <c r="E125" s="74"/>
      <c r="F125" s="11"/>
      <c r="G125" s="99"/>
      <c r="H125" s="99"/>
      <c r="I125" s="99"/>
      <c r="J125" s="99"/>
      <c r="K125" s="99"/>
      <c r="L125" s="99"/>
      <c r="M125" s="11"/>
      <c r="N125" s="96"/>
      <c r="O125" s="11"/>
    </row>
    <row r="126" spans="1:15" ht="12.75">
      <c r="A126" s="71"/>
      <c r="B126" s="27"/>
      <c r="C126" s="27"/>
      <c r="D126" s="11"/>
      <c r="E126" s="74"/>
      <c r="F126" s="11"/>
      <c r="G126" s="99"/>
      <c r="H126" s="99"/>
      <c r="I126" s="99"/>
      <c r="J126" s="99"/>
      <c r="K126" s="99"/>
      <c r="L126" s="99"/>
      <c r="M126" s="11"/>
      <c r="N126" s="96"/>
      <c r="O126" s="11"/>
    </row>
    <row r="127" spans="1:15" ht="12.75">
      <c r="A127" s="71"/>
      <c r="B127" s="27"/>
      <c r="C127" s="27"/>
      <c r="D127" s="11"/>
      <c r="E127" s="74"/>
      <c r="F127" s="11"/>
      <c r="G127" s="99"/>
      <c r="H127" s="99"/>
      <c r="I127" s="99"/>
      <c r="J127" s="99"/>
      <c r="K127" s="99"/>
      <c r="L127" s="99"/>
      <c r="M127" s="11"/>
      <c r="N127" s="96"/>
      <c r="O127" s="11"/>
    </row>
    <row r="128" spans="1:15" ht="12.75">
      <c r="A128" s="71"/>
      <c r="B128" s="27"/>
      <c r="C128" s="27"/>
      <c r="D128" s="11"/>
      <c r="E128" s="74"/>
      <c r="F128" s="11"/>
      <c r="G128" s="99"/>
      <c r="H128" s="99"/>
      <c r="I128" s="99"/>
      <c r="J128" s="99"/>
      <c r="K128" s="99"/>
      <c r="L128" s="99"/>
      <c r="M128" s="11"/>
      <c r="N128" s="96"/>
      <c r="O128" s="11"/>
    </row>
    <row r="129" spans="1:15" ht="12.75">
      <c r="A129" s="71"/>
      <c r="B129" s="27"/>
      <c r="C129" s="27"/>
      <c r="D129" s="11"/>
      <c r="E129" s="74"/>
      <c r="F129" s="11"/>
      <c r="G129" s="99"/>
      <c r="H129" s="99"/>
      <c r="I129" s="99"/>
      <c r="J129" s="99"/>
      <c r="K129" s="99"/>
      <c r="L129" s="99"/>
      <c r="M129" s="11"/>
      <c r="N129" s="96"/>
      <c r="O129" s="11"/>
    </row>
    <row r="130" spans="1:15" ht="12.75">
      <c r="A130" s="71"/>
      <c r="B130" s="27"/>
      <c r="C130" s="27"/>
      <c r="D130" s="11"/>
      <c r="E130" s="74"/>
      <c r="F130" s="11"/>
      <c r="G130" s="99"/>
      <c r="H130" s="99"/>
      <c r="I130" s="99"/>
      <c r="J130" s="99"/>
      <c r="K130" s="99"/>
      <c r="L130" s="99"/>
      <c r="M130" s="11"/>
      <c r="N130" s="96"/>
      <c r="O130" s="11"/>
    </row>
    <row r="131" spans="1:15" ht="12.75">
      <c r="A131" s="71"/>
      <c r="B131" s="27"/>
      <c r="C131" s="27"/>
      <c r="D131" s="11"/>
      <c r="E131" s="74"/>
      <c r="F131" s="11"/>
      <c r="G131" s="99"/>
      <c r="H131" s="99"/>
      <c r="I131" s="99"/>
      <c r="J131" s="99"/>
      <c r="K131" s="99"/>
      <c r="L131" s="99"/>
      <c r="M131" s="11"/>
      <c r="N131" s="96"/>
      <c r="O131" s="11"/>
    </row>
    <row r="132" spans="1:15" ht="12.75">
      <c r="A132" s="71"/>
      <c r="B132" s="27"/>
      <c r="C132" s="27"/>
      <c r="D132" s="11"/>
      <c r="E132" s="74"/>
      <c r="F132" s="11"/>
      <c r="G132" s="99"/>
      <c r="H132" s="99"/>
      <c r="I132" s="99"/>
      <c r="J132" s="99"/>
      <c r="K132" s="99"/>
      <c r="L132" s="99"/>
      <c r="M132" s="11"/>
      <c r="N132" s="96"/>
      <c r="O132" s="11"/>
    </row>
    <row r="133" spans="1:15" ht="12.75">
      <c r="A133" s="71"/>
      <c r="B133" s="27"/>
      <c r="C133" s="27"/>
      <c r="D133" s="11"/>
      <c r="E133" s="74"/>
      <c r="F133" s="11"/>
      <c r="G133" s="99"/>
      <c r="H133" s="99"/>
      <c r="I133" s="99"/>
      <c r="J133" s="99"/>
      <c r="K133" s="99"/>
      <c r="L133" s="99"/>
      <c r="M133" s="11"/>
      <c r="N133" s="96"/>
      <c r="O133" s="11"/>
    </row>
    <row r="134" spans="1:15" ht="12.75">
      <c r="A134" s="71"/>
      <c r="B134" s="27"/>
      <c r="C134" s="27"/>
      <c r="D134" s="11"/>
      <c r="E134" s="74"/>
      <c r="F134" s="11"/>
      <c r="G134" s="99"/>
      <c r="H134" s="99"/>
      <c r="I134" s="99"/>
      <c r="J134" s="99"/>
      <c r="K134" s="99"/>
      <c r="L134" s="99"/>
      <c r="M134" s="11"/>
      <c r="N134" s="96"/>
      <c r="O134" s="11"/>
    </row>
    <row r="135" spans="1:15" ht="12.75">
      <c r="A135" s="71"/>
      <c r="B135" s="27"/>
      <c r="C135" s="27"/>
      <c r="D135" s="11"/>
      <c r="E135" s="74"/>
      <c r="F135" s="11"/>
      <c r="G135" s="99"/>
      <c r="H135" s="99"/>
      <c r="I135" s="99"/>
      <c r="J135" s="99"/>
      <c r="K135" s="99"/>
      <c r="L135" s="99"/>
      <c r="M135" s="11"/>
      <c r="N135" s="96"/>
      <c r="O135" s="11"/>
    </row>
    <row r="136" spans="1:15" ht="12.75">
      <c r="A136" s="71"/>
      <c r="B136" s="27"/>
      <c r="C136" s="27"/>
      <c r="D136" s="11"/>
      <c r="E136" s="74"/>
      <c r="F136" s="11"/>
      <c r="G136" s="99"/>
      <c r="H136" s="99"/>
      <c r="I136" s="99"/>
      <c r="J136" s="99"/>
      <c r="K136" s="99"/>
      <c r="L136" s="99"/>
      <c r="M136" s="11"/>
      <c r="N136" s="96"/>
      <c r="O136" s="11"/>
    </row>
    <row r="137" spans="1:15" ht="12.75">
      <c r="A137" s="71"/>
      <c r="B137" s="27"/>
      <c r="C137" s="27"/>
      <c r="D137" s="11"/>
      <c r="E137" s="74"/>
      <c r="F137" s="11"/>
      <c r="G137" s="99"/>
      <c r="H137" s="99"/>
      <c r="I137" s="99"/>
      <c r="J137" s="99"/>
      <c r="K137" s="99"/>
      <c r="L137" s="99"/>
      <c r="M137" s="11"/>
      <c r="N137" s="96"/>
      <c r="O137" s="11"/>
    </row>
    <row r="138" spans="1:15" ht="12.75">
      <c r="A138" s="71"/>
      <c r="B138" s="27"/>
      <c r="C138" s="27"/>
      <c r="D138" s="11"/>
      <c r="E138" s="74"/>
      <c r="F138" s="11"/>
      <c r="G138" s="99"/>
      <c r="H138" s="99"/>
      <c r="I138" s="99"/>
      <c r="J138" s="99"/>
      <c r="K138" s="99"/>
      <c r="L138" s="99"/>
      <c r="M138" s="11"/>
      <c r="N138" s="96"/>
      <c r="O138" s="11"/>
    </row>
    <row r="139" spans="1:15" ht="12.75">
      <c r="A139" s="71"/>
      <c r="B139" s="27"/>
      <c r="C139" s="27"/>
      <c r="D139" s="11"/>
      <c r="E139" s="74"/>
      <c r="F139" s="11"/>
      <c r="G139" s="99"/>
      <c r="H139" s="99"/>
      <c r="I139" s="99"/>
      <c r="J139" s="99"/>
      <c r="K139" s="99"/>
      <c r="L139" s="99"/>
      <c r="M139" s="11"/>
      <c r="N139" s="96"/>
      <c r="O139" s="11"/>
    </row>
    <row r="140" spans="1:15" ht="12.75">
      <c r="A140" s="71"/>
      <c r="B140" s="27"/>
      <c r="C140" s="27"/>
      <c r="D140" s="11"/>
      <c r="E140" s="74"/>
      <c r="F140" s="11"/>
      <c r="G140" s="99"/>
      <c r="H140" s="99"/>
      <c r="I140" s="99"/>
      <c r="J140" s="99"/>
      <c r="K140" s="99"/>
      <c r="L140" s="99"/>
      <c r="M140" s="11"/>
      <c r="N140" s="96"/>
      <c r="O140" s="11"/>
    </row>
    <row r="141" spans="1:15" ht="12.75">
      <c r="A141" s="71"/>
      <c r="B141" s="27"/>
      <c r="C141" s="27"/>
      <c r="D141" s="11"/>
      <c r="E141" s="74"/>
      <c r="F141" s="11"/>
      <c r="G141" s="99"/>
      <c r="H141" s="99"/>
      <c r="I141" s="99"/>
      <c r="J141" s="99"/>
      <c r="K141" s="99"/>
      <c r="L141" s="99"/>
      <c r="M141" s="11"/>
      <c r="N141" s="96"/>
      <c r="O141" s="11"/>
    </row>
    <row r="142" spans="1:15" ht="12.75">
      <c r="A142" s="71"/>
      <c r="B142" s="27"/>
      <c r="C142" s="27"/>
      <c r="D142" s="11"/>
      <c r="E142" s="74"/>
      <c r="F142" s="11"/>
      <c r="G142" s="99"/>
      <c r="H142" s="99"/>
      <c r="I142" s="99"/>
      <c r="J142" s="99"/>
      <c r="K142" s="99"/>
      <c r="L142" s="99"/>
      <c r="M142" s="11"/>
      <c r="N142" s="96"/>
      <c r="O142" s="11"/>
    </row>
    <row r="143" spans="1:15" ht="12.75">
      <c r="A143" s="71"/>
      <c r="B143" s="27"/>
      <c r="C143" s="27"/>
      <c r="D143" s="11"/>
      <c r="E143" s="74"/>
      <c r="F143" s="11"/>
      <c r="G143" s="99"/>
      <c r="H143" s="99"/>
      <c r="I143" s="99"/>
      <c r="J143" s="99"/>
      <c r="K143" s="99"/>
      <c r="L143" s="99"/>
      <c r="M143" s="11"/>
      <c r="N143" s="96"/>
      <c r="O143" s="11"/>
    </row>
    <row r="144" spans="1:15" ht="12.75">
      <c r="A144" s="71"/>
      <c r="B144" s="27"/>
      <c r="C144" s="27"/>
      <c r="D144" s="11"/>
      <c r="E144" s="74"/>
      <c r="F144" s="11"/>
      <c r="G144" s="99"/>
      <c r="H144" s="99"/>
      <c r="I144" s="99"/>
      <c r="J144" s="99"/>
      <c r="K144" s="99"/>
      <c r="L144" s="99"/>
      <c r="M144" s="11"/>
      <c r="N144" s="96"/>
      <c r="O144" s="11"/>
    </row>
    <row r="145" spans="1:15" ht="12.75">
      <c r="A145" s="71"/>
      <c r="B145" s="27"/>
      <c r="C145" s="27"/>
      <c r="D145" s="11"/>
      <c r="E145" s="74"/>
      <c r="F145" s="11"/>
      <c r="G145" s="99"/>
      <c r="H145" s="99"/>
      <c r="I145" s="99"/>
      <c r="J145" s="99"/>
      <c r="K145" s="99"/>
      <c r="L145" s="99"/>
      <c r="M145" s="11"/>
      <c r="N145" s="96"/>
      <c r="O145" s="11"/>
    </row>
    <row r="146" spans="1:15" ht="12.75">
      <c r="A146" s="71"/>
      <c r="B146" s="27"/>
      <c r="C146" s="27"/>
      <c r="D146" s="11"/>
      <c r="E146" s="74"/>
      <c r="F146" s="11"/>
      <c r="G146" s="99"/>
      <c r="H146" s="99"/>
      <c r="I146" s="99"/>
      <c r="J146" s="99"/>
      <c r="K146" s="99"/>
      <c r="L146" s="99"/>
      <c r="M146" s="11"/>
      <c r="N146" s="96"/>
      <c r="O146" s="11"/>
    </row>
    <row r="147" spans="1:15" ht="12.75">
      <c r="A147" s="71"/>
      <c r="B147" s="27"/>
      <c r="C147" s="27"/>
      <c r="D147" s="11"/>
      <c r="E147" s="74"/>
      <c r="F147" s="11"/>
      <c r="G147" s="99"/>
      <c r="H147" s="99"/>
      <c r="I147" s="99"/>
      <c r="J147" s="99"/>
      <c r="K147" s="99"/>
      <c r="L147" s="99"/>
      <c r="M147" s="11"/>
      <c r="N147" s="96"/>
      <c r="O147" s="11"/>
    </row>
    <row r="148" spans="1:15" ht="12.75">
      <c r="A148" s="71"/>
      <c r="B148" s="27"/>
      <c r="C148" s="27"/>
      <c r="D148" s="11"/>
      <c r="E148" s="74"/>
      <c r="F148" s="11"/>
      <c r="G148" s="99"/>
      <c r="H148" s="99"/>
      <c r="I148" s="99"/>
      <c r="J148" s="99"/>
      <c r="K148" s="99"/>
      <c r="L148" s="99"/>
      <c r="M148" s="11"/>
      <c r="N148" s="96"/>
      <c r="O148" s="11"/>
    </row>
    <row r="149" spans="1:15" ht="12.75">
      <c r="A149" s="71"/>
      <c r="B149" s="27"/>
      <c r="C149" s="27"/>
      <c r="D149" s="11"/>
      <c r="E149" s="74"/>
      <c r="F149" s="11"/>
      <c r="G149" s="99"/>
      <c r="H149" s="99"/>
      <c r="I149" s="99"/>
      <c r="J149" s="99"/>
      <c r="K149" s="99"/>
      <c r="L149" s="99"/>
      <c r="M149" s="11"/>
      <c r="N149" s="96"/>
      <c r="O149" s="11"/>
    </row>
    <row r="150" spans="1:15" ht="12.75">
      <c r="A150" s="71"/>
      <c r="B150" s="27"/>
      <c r="C150" s="27"/>
      <c r="D150" s="11"/>
      <c r="E150" s="74"/>
      <c r="F150" s="11"/>
      <c r="G150" s="99"/>
      <c r="H150" s="99"/>
      <c r="I150" s="99"/>
      <c r="J150" s="99"/>
      <c r="K150" s="99"/>
      <c r="L150" s="99"/>
      <c r="M150" s="11"/>
      <c r="N150" s="96"/>
      <c r="O150" s="11"/>
    </row>
    <row r="151" spans="1:15" ht="12.75">
      <c r="A151" s="71"/>
      <c r="B151" s="27"/>
      <c r="C151" s="27"/>
      <c r="D151" s="11"/>
      <c r="E151" s="74"/>
      <c r="F151" s="11"/>
      <c r="G151" s="99"/>
      <c r="H151" s="99"/>
      <c r="I151" s="99"/>
      <c r="J151" s="99"/>
      <c r="K151" s="99"/>
      <c r="L151" s="99"/>
      <c r="M151" s="11"/>
      <c r="N151" s="96"/>
      <c r="O151" s="11"/>
    </row>
    <row r="152" spans="1:15" ht="12.75">
      <c r="A152" s="71"/>
      <c r="B152" s="27"/>
      <c r="C152" s="27"/>
      <c r="D152" s="11"/>
      <c r="E152" s="74"/>
      <c r="F152" s="11"/>
      <c r="G152" s="99"/>
      <c r="H152" s="99"/>
      <c r="I152" s="99"/>
      <c r="J152" s="99"/>
      <c r="K152" s="99"/>
      <c r="L152" s="99"/>
      <c r="M152" s="11"/>
      <c r="N152" s="96"/>
      <c r="O152" s="11"/>
    </row>
    <row r="153" spans="1:15" ht="12.75">
      <c r="A153" s="71"/>
      <c r="B153" s="27"/>
      <c r="C153" s="27"/>
      <c r="D153" s="11"/>
      <c r="E153" s="74"/>
      <c r="F153" s="11"/>
      <c r="G153" s="99"/>
      <c r="H153" s="99"/>
      <c r="I153" s="99"/>
      <c r="J153" s="99"/>
      <c r="K153" s="99"/>
      <c r="L153" s="99"/>
      <c r="M153" s="11"/>
      <c r="N153" s="96"/>
      <c r="O153" s="11"/>
    </row>
    <row r="154" spans="1:15" ht="12.75">
      <c r="A154" s="71"/>
      <c r="B154" s="27"/>
      <c r="C154" s="27"/>
      <c r="D154" s="11"/>
      <c r="E154" s="74"/>
      <c r="F154" s="11"/>
      <c r="G154" s="99"/>
      <c r="H154" s="99"/>
      <c r="I154" s="99"/>
      <c r="J154" s="99"/>
      <c r="K154" s="99"/>
      <c r="L154" s="99"/>
      <c r="M154" s="11"/>
      <c r="N154" s="96"/>
      <c r="O154" s="11"/>
    </row>
    <row r="155" spans="1:15" ht="12.75">
      <c r="A155" s="71"/>
      <c r="B155" s="27"/>
      <c r="C155" s="27"/>
      <c r="D155" s="11"/>
      <c r="E155" s="74"/>
      <c r="F155" s="11"/>
      <c r="G155" s="99"/>
      <c r="H155" s="99"/>
      <c r="I155" s="99"/>
      <c r="J155" s="99"/>
      <c r="K155" s="99"/>
      <c r="L155" s="99"/>
      <c r="M155" s="11"/>
      <c r="N155" s="96"/>
      <c r="O155" s="11"/>
    </row>
    <row r="156" spans="1:15" ht="12.75">
      <c r="A156" s="71"/>
      <c r="B156" s="27"/>
      <c r="C156" s="27"/>
      <c r="D156" s="11"/>
      <c r="E156" s="74"/>
      <c r="F156" s="11"/>
      <c r="G156" s="99"/>
      <c r="H156" s="99"/>
      <c r="I156" s="99"/>
      <c r="J156" s="99"/>
      <c r="K156" s="99"/>
      <c r="L156" s="99"/>
      <c r="M156" s="11"/>
      <c r="N156" s="96"/>
      <c r="O156" s="11"/>
    </row>
    <row r="157" spans="1:15" ht="12.75">
      <c r="A157" s="71"/>
      <c r="B157" s="27"/>
      <c r="C157" s="27"/>
      <c r="D157" s="11"/>
      <c r="E157" s="74"/>
      <c r="F157" s="11"/>
      <c r="G157" s="99"/>
      <c r="H157" s="99"/>
      <c r="I157" s="99"/>
      <c r="J157" s="99"/>
      <c r="K157" s="99"/>
      <c r="L157" s="99"/>
      <c r="M157" s="11"/>
      <c r="N157" s="96"/>
      <c r="O157" s="11"/>
    </row>
    <row r="158" spans="1:15" ht="12.75">
      <c r="A158" s="71"/>
      <c r="B158" s="27"/>
      <c r="C158" s="27"/>
      <c r="D158" s="11"/>
      <c r="E158" s="74"/>
      <c r="F158" s="11"/>
      <c r="G158" s="99"/>
      <c r="H158" s="99"/>
      <c r="I158" s="99"/>
      <c r="J158" s="99"/>
      <c r="K158" s="99"/>
      <c r="L158" s="99"/>
      <c r="M158" s="11"/>
      <c r="N158" s="96"/>
      <c r="O158" s="11"/>
    </row>
    <row r="159" spans="1:15" ht="12.75">
      <c r="A159" s="71"/>
      <c r="B159" s="27"/>
      <c r="C159" s="27"/>
      <c r="D159" s="11"/>
      <c r="E159" s="74"/>
      <c r="F159" s="11"/>
      <c r="G159" s="99"/>
      <c r="H159" s="99"/>
      <c r="I159" s="99"/>
      <c r="J159" s="99"/>
      <c r="K159" s="99"/>
      <c r="L159" s="99"/>
      <c r="M159" s="11"/>
      <c r="N159" s="96"/>
      <c r="O159" s="11"/>
    </row>
    <row r="160" spans="1:15" ht="12.75">
      <c r="A160" s="71"/>
      <c r="B160" s="27"/>
      <c r="C160" s="27"/>
      <c r="D160" s="11"/>
      <c r="E160" s="74"/>
      <c r="F160" s="11"/>
      <c r="G160" s="99"/>
      <c r="H160" s="99"/>
      <c r="I160" s="99"/>
      <c r="J160" s="99"/>
      <c r="K160" s="99"/>
      <c r="L160" s="99"/>
      <c r="M160" s="11"/>
      <c r="N160" s="96"/>
      <c r="O160" s="11"/>
    </row>
    <row r="161" spans="1:15" ht="12.75">
      <c r="A161" s="71"/>
      <c r="B161" s="27"/>
      <c r="C161" s="27"/>
      <c r="D161" s="11"/>
      <c r="E161" s="74"/>
      <c r="F161" s="11"/>
      <c r="G161" s="99"/>
      <c r="H161" s="99"/>
      <c r="I161" s="99"/>
      <c r="J161" s="99"/>
      <c r="K161" s="99"/>
      <c r="L161" s="99"/>
      <c r="M161" s="11"/>
      <c r="N161" s="96"/>
      <c r="O161" s="11"/>
    </row>
    <row r="162" spans="1:15" ht="12.75">
      <c r="A162" s="71"/>
      <c r="B162" s="27"/>
      <c r="C162" s="27"/>
      <c r="D162" s="11"/>
      <c r="E162" s="74"/>
      <c r="F162" s="11"/>
      <c r="G162" s="99"/>
      <c r="H162" s="99"/>
      <c r="I162" s="99"/>
      <c r="J162" s="99"/>
      <c r="K162" s="99"/>
      <c r="L162" s="99"/>
      <c r="M162" s="11"/>
      <c r="N162" s="96"/>
      <c r="O162" s="11"/>
    </row>
    <row r="163" spans="1:15" ht="12.75">
      <c r="A163" s="71"/>
      <c r="B163" s="27"/>
      <c r="C163" s="27"/>
      <c r="D163" s="11"/>
      <c r="E163" s="74"/>
      <c r="F163" s="11"/>
      <c r="G163" s="99"/>
      <c r="H163" s="99"/>
      <c r="I163" s="99"/>
      <c r="J163" s="99"/>
      <c r="K163" s="99"/>
      <c r="L163" s="99"/>
      <c r="M163" s="11"/>
      <c r="N163" s="96"/>
      <c r="O163" s="11"/>
    </row>
    <row r="164" spans="1:15" ht="12.75">
      <c r="A164" s="71"/>
      <c r="B164" s="27"/>
      <c r="C164" s="27"/>
      <c r="D164" s="11"/>
      <c r="E164" s="74"/>
      <c r="F164" s="11"/>
      <c r="G164" s="99"/>
      <c r="H164" s="99"/>
      <c r="I164" s="99"/>
      <c r="J164" s="99"/>
      <c r="K164" s="99"/>
      <c r="L164" s="99"/>
      <c r="M164" s="11"/>
      <c r="N164" s="96"/>
      <c r="O164" s="11"/>
    </row>
    <row r="165" spans="1:15" ht="12.75">
      <c r="A165" s="71"/>
      <c r="B165" s="27"/>
      <c r="C165" s="27"/>
      <c r="D165" s="11"/>
      <c r="E165" s="74"/>
      <c r="F165" s="11"/>
      <c r="G165" s="99"/>
      <c r="H165" s="99"/>
      <c r="I165" s="99"/>
      <c r="J165" s="99"/>
      <c r="K165" s="99"/>
      <c r="L165" s="99"/>
      <c r="M165" s="11"/>
      <c r="N165" s="96"/>
      <c r="O165" s="11"/>
    </row>
    <row r="166" spans="1:15" ht="12.75">
      <c r="A166" s="71"/>
      <c r="B166" s="27"/>
      <c r="C166" s="27"/>
      <c r="D166" s="11"/>
      <c r="E166" s="74"/>
      <c r="F166" s="11"/>
      <c r="G166" s="99"/>
      <c r="H166" s="99"/>
      <c r="I166" s="99"/>
      <c r="J166" s="99"/>
      <c r="K166" s="99"/>
      <c r="L166" s="99"/>
      <c r="M166" s="11"/>
      <c r="N166" s="96"/>
      <c r="O166" s="11"/>
    </row>
    <row r="167" spans="1:15" ht="12.75">
      <c r="A167" s="71"/>
      <c r="B167" s="27"/>
      <c r="C167" s="27"/>
      <c r="D167" s="11"/>
      <c r="E167" s="74"/>
      <c r="F167" s="11"/>
      <c r="G167" s="99"/>
      <c r="H167" s="99"/>
      <c r="I167" s="99"/>
      <c r="J167" s="99"/>
      <c r="K167" s="99"/>
      <c r="L167" s="99"/>
      <c r="M167" s="11"/>
      <c r="N167" s="96"/>
      <c r="O167" s="11"/>
    </row>
  </sheetData>
  <sheetProtection/>
  <conditionalFormatting sqref="E56:E62 E3:E53">
    <cfRule type="cellIs" priority="19" dxfId="8" operator="equal" stopIfTrue="1">
      <formula>"žá"</formula>
    </cfRule>
    <cfRule type="cellIs" priority="20" dxfId="7" operator="equal" stopIfTrue="1">
      <formula>"m"</formula>
    </cfRule>
    <cfRule type="cellIs" priority="21" dxfId="0" operator="equal" stopIfTrue="1">
      <formula>"ž"</formula>
    </cfRule>
  </conditionalFormatting>
  <conditionalFormatting sqref="G56:J62 G3:J52">
    <cfRule type="cellIs" priority="16" dxfId="2" operator="lessThan" stopIfTrue="1">
      <formula>20</formula>
    </cfRule>
    <cfRule type="cellIs" priority="17" dxfId="1" operator="between" stopIfTrue="1">
      <formula>20</formula>
      <formula>24</formula>
    </cfRule>
    <cfRule type="cellIs" priority="18" dxfId="0" operator="between" stopIfTrue="1">
      <formula>25</formula>
      <formula>29</formula>
    </cfRule>
  </conditionalFormatting>
  <conditionalFormatting sqref="G53:L53">
    <cfRule type="cellIs" priority="13" dxfId="0" operator="lessThan" stopIfTrue="1">
      <formula>25</formula>
    </cfRule>
    <cfRule type="cellIs" priority="14" dxfId="1" operator="between" stopIfTrue="1">
      <formula>24</formula>
      <formula>27</formula>
    </cfRule>
    <cfRule type="cellIs" priority="15" dxfId="7" operator="between" stopIfTrue="1">
      <formula>26</formula>
      <formula>29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B3" sqref="B3:M59"/>
    </sheetView>
  </sheetViews>
  <sheetFormatPr defaultColWidth="9.140625" defaultRowHeight="12.75"/>
  <cols>
    <col min="1" max="1" width="4.28125" style="0" customWidth="1"/>
    <col min="2" max="2" width="21.140625" style="0" customWidth="1"/>
    <col min="3" max="3" width="21.00390625" style="0" customWidth="1"/>
    <col min="4" max="4" width="5.8515625" style="60" customWidth="1"/>
    <col min="5" max="5" width="4.7109375" style="10" customWidth="1"/>
    <col min="6" max="6" width="2.7109375" style="10" customWidth="1"/>
    <col min="7" max="10" width="3.7109375" style="0" customWidth="1"/>
    <col min="11" max="12" width="5.7109375" style="0" customWidth="1"/>
    <col min="13" max="13" width="5.7109375" style="10" customWidth="1"/>
    <col min="14" max="16" width="5.7109375" style="0" customWidth="1"/>
  </cols>
  <sheetData>
    <row r="1" spans="1:14" ht="15">
      <c r="A1" s="58" t="s">
        <v>476</v>
      </c>
      <c r="K1" s="13" t="str">
        <f>VLOOKUP(1,dotazy!$B$3:$D$23,2,FALSE)</f>
        <v>Open</v>
      </c>
      <c r="L1" s="13" t="str">
        <f>VLOOKUP(1,dotazy!$B$3:$D$23,3,FALSE)</f>
        <v>mtg</v>
      </c>
      <c r="M1" s="105" t="s">
        <v>472</v>
      </c>
      <c r="N1" s="13" t="s">
        <v>496</v>
      </c>
    </row>
    <row r="2" spans="1:16" ht="12.75">
      <c r="A2" s="12" t="s">
        <v>467</v>
      </c>
      <c r="B2" s="12" t="s">
        <v>1026</v>
      </c>
      <c r="C2" s="12" t="s">
        <v>468</v>
      </c>
      <c r="D2" s="12" t="s">
        <v>0</v>
      </c>
      <c r="E2" s="12" t="s">
        <v>33</v>
      </c>
      <c r="F2" s="12" t="s">
        <v>469</v>
      </c>
      <c r="G2" s="12" t="s">
        <v>38</v>
      </c>
      <c r="H2" s="12" t="s">
        <v>42</v>
      </c>
      <c r="I2" s="12" t="s">
        <v>43</v>
      </c>
      <c r="J2" s="12" t="s">
        <v>44</v>
      </c>
      <c r="K2" s="12" t="s">
        <v>470</v>
      </c>
      <c r="L2" s="104" t="s">
        <v>471</v>
      </c>
      <c r="M2" s="124" t="e">
        <f>IF(ROUND(dotazy!$G$24+(+$N$2-$L2)/dotazy!$H$24,0)&gt;0,ROUND(dotazy!$G$24+(+$N$2-$L2)/dotazy!$H$24,0),0)</f>
        <v>#VALUE!</v>
      </c>
      <c r="N2" s="70">
        <f>SUM(INDEX(L3:L20,MATCH(A3,A3:A22),1):INDEX(L3:L20,MATCH(dotazy!F24,A3:A22),1))/dotazy!F24</f>
        <v>22.75</v>
      </c>
      <c r="O2" s="12" t="s">
        <v>488</v>
      </c>
      <c r="P2" s="12" t="s">
        <v>489</v>
      </c>
    </row>
    <row r="3" spans="1:16" ht="12.75">
      <c r="A3" s="75">
        <v>1</v>
      </c>
      <c r="B3" s="66" t="str">
        <f>IF(D3=0,".",VLOOKUP($D3,'databáze hráčů'!$B$3:$I$402,2,FALSE))</f>
        <v>Urbánek Michael</v>
      </c>
      <c r="C3" s="66" t="str">
        <f>IF($D3=0,".",VLOOKUP($D3,'databáze hráčů'!$B$3:$I$402,7,FALSE))</f>
        <v>MGC ´90 Brno</v>
      </c>
      <c r="D3" s="163">
        <v>1835</v>
      </c>
      <c r="E3" s="103" t="str">
        <f>IF($D3=0,".",VLOOKUP($D3,'databáze hráčů'!$B$3:$I$402,4,FALSE))</f>
        <v>M</v>
      </c>
      <c r="F3" s="67" t="str">
        <f>IF($D3=0,".",VLOOKUP($D3,'databáze hráčů'!$B$3:$I$402,8,FALSE))</f>
        <v>M</v>
      </c>
      <c r="G3" s="122">
        <v>21</v>
      </c>
      <c r="H3" s="122">
        <v>22</v>
      </c>
      <c r="I3" s="122">
        <v>20</v>
      </c>
      <c r="J3" s="122">
        <v>24</v>
      </c>
      <c r="K3" s="68">
        <f aca="true" t="shared" si="0" ref="K3:K34">SUM(G3:J3)</f>
        <v>87</v>
      </c>
      <c r="L3" s="69">
        <f aca="true" t="shared" si="1" ref="L3:L34">+K3/COUNT(G3:J3)</f>
        <v>21.75</v>
      </c>
      <c r="M3" s="124">
        <f>IF(ROUND(dotazy!$G$24+(+$N$2-$L3)/dotazy!$H$24,0)&gt;0,ROUND(dotazy!$G$24+(+$N$2-$L3)/dotazy!$H$24,0),0)</f>
        <v>68</v>
      </c>
      <c r="N3" s="68">
        <f aca="true" t="shared" si="2" ref="N3:N34">+COUNT(G3:J3)</f>
        <v>4</v>
      </c>
      <c r="O3" s="68">
        <f aca="true" t="shared" si="3" ref="O3:O34">MAX(G3:J3)-MIN(G3:J3)</f>
        <v>4</v>
      </c>
      <c r="P3" s="68">
        <f aca="true" t="shared" si="4" ref="P3:P34">LARGE(G3:J3,2)-SMALL(G3:J3,2)</f>
        <v>1</v>
      </c>
    </row>
    <row r="4" spans="1:16" ht="12.75">
      <c r="A4" s="75">
        <v>2</v>
      </c>
      <c r="B4" s="66" t="str">
        <f>IF(D4=0,".",VLOOKUP($D4,'databáze hráčů'!$B$3:$I$402,2,FALSE))</f>
        <v>Bednář Jiří</v>
      </c>
      <c r="C4" s="66" t="str">
        <f>IF($D4=0,".",VLOOKUP($D4,'databáze hráčů'!$B$3:$I$402,7,FALSE))</f>
        <v>MGC ´90 Brno</v>
      </c>
      <c r="D4" s="163">
        <v>1059</v>
      </c>
      <c r="E4" s="103" t="str">
        <f>IF($D4=0,".",VLOOKUP($D4,'databáze hráčů'!$B$3:$I$402,4,FALSE))</f>
        <v>M</v>
      </c>
      <c r="F4" s="67">
        <f>IF($D4=0,".",VLOOKUP($D4,'databáze hráčů'!$B$3:$I$402,8,FALSE))</f>
        <v>2</v>
      </c>
      <c r="G4" s="122">
        <v>20</v>
      </c>
      <c r="H4" s="122">
        <v>24</v>
      </c>
      <c r="I4" s="122">
        <v>19</v>
      </c>
      <c r="J4" s="122">
        <v>27</v>
      </c>
      <c r="K4" s="68">
        <f t="shared" si="0"/>
        <v>90</v>
      </c>
      <c r="L4" s="69">
        <f t="shared" si="1"/>
        <v>22.5</v>
      </c>
      <c r="M4" s="124">
        <f>IF(ROUND(dotazy!$G$24+(+$N$2-$L4)/dotazy!$H$24,0)&gt;0,ROUND(dotazy!$G$24+(+$N$2-$L4)/dotazy!$H$24,0),0)</f>
        <v>65</v>
      </c>
      <c r="N4" s="68">
        <f t="shared" si="2"/>
        <v>4</v>
      </c>
      <c r="O4" s="68">
        <f t="shared" si="3"/>
        <v>8</v>
      </c>
      <c r="P4" s="68">
        <f t="shared" si="4"/>
        <v>4</v>
      </c>
    </row>
    <row r="5" spans="1:16" ht="12.75">
      <c r="A5" s="75">
        <v>3</v>
      </c>
      <c r="B5" s="66" t="str">
        <f>IF(D5=0,".",VLOOKUP($D5,'databáze hráčů'!$B$3:$I$402,2,FALSE))</f>
        <v>Skoupý Martin</v>
      </c>
      <c r="C5" s="66" t="str">
        <f>IF($D5=0,".",VLOOKUP($D5,'databáze hráčů'!$B$3:$I$402,7,FALSE))</f>
        <v>ME Blansko</v>
      </c>
      <c r="D5" s="163">
        <v>3001</v>
      </c>
      <c r="E5" s="103" t="str">
        <f>IF($D5=0,".",VLOOKUP($D5,'databáze hráčů'!$B$3:$I$402,4,FALSE))</f>
        <v>J</v>
      </c>
      <c r="F5" s="67">
        <f>IF($D5=0,".",VLOOKUP($D5,'databáze hráčů'!$B$3:$I$402,8,FALSE))</f>
        <v>1</v>
      </c>
      <c r="G5" s="122">
        <v>23</v>
      </c>
      <c r="H5" s="122">
        <v>22</v>
      </c>
      <c r="I5" s="122">
        <v>21</v>
      </c>
      <c r="J5" s="122">
        <v>26</v>
      </c>
      <c r="K5" s="68">
        <f t="shared" si="0"/>
        <v>92</v>
      </c>
      <c r="L5" s="69">
        <f t="shared" si="1"/>
        <v>23</v>
      </c>
      <c r="M5" s="124">
        <f>IF(ROUND(dotazy!$G$24+(+$N$2-$L5)/dotazy!$H$24,0)&gt;0,ROUND(dotazy!$G$24+(+$N$2-$L5)/dotazy!$H$24,0),0)</f>
        <v>63</v>
      </c>
      <c r="N5" s="68">
        <f t="shared" si="2"/>
        <v>4</v>
      </c>
      <c r="O5" s="68">
        <f t="shared" si="3"/>
        <v>5</v>
      </c>
      <c r="P5" s="68">
        <f t="shared" si="4"/>
        <v>1</v>
      </c>
    </row>
    <row r="6" spans="1:16" ht="12.75">
      <c r="A6" s="75">
        <v>4</v>
      </c>
      <c r="B6" s="66" t="str">
        <f>IF(D6=0,".",VLOOKUP($D6,'databáze hráčů'!$B$3:$I$402,2,FALSE))</f>
        <v>Kutra Radomil</v>
      </c>
      <c r="C6" s="66" t="str">
        <f>IF($D6=0,".",VLOOKUP($D6,'databáze hráčů'!$B$3:$I$402,7,FALSE))</f>
        <v>MGC Holešov</v>
      </c>
      <c r="D6" s="163">
        <v>2935</v>
      </c>
      <c r="E6" s="103" t="str">
        <f>IF($D6=0,".",VLOOKUP($D6,'databáze hráčů'!$B$3:$I$402,4,FALSE))</f>
        <v>M</v>
      </c>
      <c r="F6" s="67">
        <f>IF($D6=0,".",VLOOKUP($D6,'databáze hráčů'!$B$3:$I$402,8,FALSE))</f>
        <v>2</v>
      </c>
      <c r="G6" s="122">
        <v>21</v>
      </c>
      <c r="H6" s="122">
        <v>22</v>
      </c>
      <c r="I6" s="122">
        <v>22</v>
      </c>
      <c r="J6" s="122">
        <v>27</v>
      </c>
      <c r="K6" s="68">
        <f t="shared" si="0"/>
        <v>92</v>
      </c>
      <c r="L6" s="69">
        <f t="shared" si="1"/>
        <v>23</v>
      </c>
      <c r="M6" s="124">
        <f>IF(ROUND(dotazy!$G$24+(+$N$2-$L6)/dotazy!$H$24,0)&gt;0,ROUND(dotazy!$G$24+(+$N$2-$L6)/dotazy!$H$24,0),0)</f>
        <v>63</v>
      </c>
      <c r="N6" s="68">
        <f t="shared" si="2"/>
        <v>4</v>
      </c>
      <c r="O6" s="68">
        <f t="shared" si="3"/>
        <v>6</v>
      </c>
      <c r="P6" s="68">
        <f t="shared" si="4"/>
        <v>0</v>
      </c>
    </row>
    <row r="7" spans="1:16" ht="12.75">
      <c r="A7" s="75">
        <v>5</v>
      </c>
      <c r="B7" s="66" t="str">
        <f>IF(D7=0,".",VLOOKUP($D7,'databáze hráčů'!$B$3:$I$402,2,FALSE))</f>
        <v>Straško Marián</v>
      </c>
      <c r="C7" s="66" t="str">
        <f>IF($D7=0,".",VLOOKUP($D7,'databáze hráčů'!$B$3:$I$402,7,FALSE))</f>
        <v>MGC Olomouc</v>
      </c>
      <c r="D7" s="163">
        <v>2672</v>
      </c>
      <c r="E7" s="103" t="str">
        <f>IF($D7=0,".",VLOOKUP($D7,'databáze hráčů'!$B$3:$I$402,4,FALSE))</f>
        <v>M</v>
      </c>
      <c r="F7" s="67" t="str">
        <f>IF($D7=0,".",VLOOKUP($D7,'databáze hráčů'!$B$3:$I$402,8,FALSE))</f>
        <v>M</v>
      </c>
      <c r="G7" s="122">
        <v>22</v>
      </c>
      <c r="H7" s="122">
        <v>24</v>
      </c>
      <c r="I7" s="122">
        <v>21</v>
      </c>
      <c r="J7" s="122">
        <v>25</v>
      </c>
      <c r="K7" s="68">
        <f t="shared" si="0"/>
        <v>92</v>
      </c>
      <c r="L7" s="69">
        <f t="shared" si="1"/>
        <v>23</v>
      </c>
      <c r="M7" s="124">
        <f>IF(ROUND(dotazy!$G$24+(+$N$2-$L7)/dotazy!$H$24,0)&gt;0,ROUND(dotazy!$G$24+(+$N$2-$L7)/dotazy!$H$24,0),0)</f>
        <v>63</v>
      </c>
      <c r="N7" s="68">
        <f t="shared" si="2"/>
        <v>4</v>
      </c>
      <c r="O7" s="68">
        <f t="shared" si="3"/>
        <v>4</v>
      </c>
      <c r="P7" s="68">
        <f t="shared" si="4"/>
        <v>2</v>
      </c>
    </row>
    <row r="8" spans="1:16" ht="12.75">
      <c r="A8" s="75">
        <v>6</v>
      </c>
      <c r="B8" s="66" t="str">
        <f>IF(D8=0,".",VLOOKUP($D8,'databáze hráčů'!$B$3:$I$402,2,FALSE))</f>
        <v>Mlčoch Ondřej</v>
      </c>
      <c r="C8" s="66" t="str">
        <f>IF($D8=0,".",VLOOKUP($D8,'databáze hráčů'!$B$3:$I$402,7,FALSE))</f>
        <v>1. DGC Bystřice p. H.</v>
      </c>
      <c r="D8" s="163">
        <v>2434</v>
      </c>
      <c r="E8" s="103" t="str">
        <f>IF($D8=0,".",VLOOKUP($D8,'databáze hráčů'!$B$3:$I$402,4,FALSE))</f>
        <v>M</v>
      </c>
      <c r="F8" s="67" t="str">
        <f>IF($D8=0,".",VLOOKUP($D8,'databáze hráčů'!$B$3:$I$402,8,FALSE))</f>
        <v>M</v>
      </c>
      <c r="G8" s="122">
        <v>26</v>
      </c>
      <c r="H8" s="122">
        <v>21</v>
      </c>
      <c r="I8" s="122">
        <v>23</v>
      </c>
      <c r="J8" s="122">
        <v>23</v>
      </c>
      <c r="K8" s="68">
        <f t="shared" si="0"/>
        <v>93</v>
      </c>
      <c r="L8" s="69">
        <f t="shared" si="1"/>
        <v>23.25</v>
      </c>
      <c r="M8" s="124">
        <f>IF(ROUND(dotazy!$G$24+(+$N$2-$L8)/dotazy!$H$24,0)&gt;0,ROUND(dotazy!$G$24+(+$N$2-$L8)/dotazy!$H$24,0),0)</f>
        <v>62</v>
      </c>
      <c r="N8" s="68">
        <f t="shared" si="2"/>
        <v>4</v>
      </c>
      <c r="O8" s="68">
        <f t="shared" si="3"/>
        <v>5</v>
      </c>
      <c r="P8" s="68">
        <f t="shared" si="4"/>
        <v>0</v>
      </c>
    </row>
    <row r="9" spans="1:16" ht="12.75">
      <c r="A9" s="75">
        <v>7</v>
      </c>
      <c r="B9" s="66" t="str">
        <f>IF(D9=0,".",VLOOKUP($D9,'databáze hráčů'!$B$3:$I$402,2,FALSE))</f>
        <v>Doležel Radek st.</v>
      </c>
      <c r="C9" s="66" t="str">
        <f>IF($D9=0,".",VLOOKUP($D9,'databáze hráčů'!$B$3:$I$402,7,FALSE))</f>
        <v>MGC Holešov</v>
      </c>
      <c r="D9" s="163">
        <v>1241</v>
      </c>
      <c r="E9" s="103" t="str">
        <f>IF($D9=0,".",VLOOKUP($D9,'databáze hráčů'!$B$3:$I$402,4,FALSE))</f>
        <v>M</v>
      </c>
      <c r="F9" s="67" t="str">
        <f>IF($D9=0,".",VLOOKUP($D9,'databáze hráčů'!$B$3:$I$402,8,FALSE))</f>
        <v>M</v>
      </c>
      <c r="G9" s="122">
        <v>25</v>
      </c>
      <c r="H9" s="122">
        <v>26</v>
      </c>
      <c r="I9" s="122">
        <v>19</v>
      </c>
      <c r="J9" s="122">
        <v>24</v>
      </c>
      <c r="K9" s="68">
        <f t="shared" si="0"/>
        <v>94</v>
      </c>
      <c r="L9" s="69">
        <f t="shared" si="1"/>
        <v>23.5</v>
      </c>
      <c r="M9" s="124">
        <f>IF(ROUND(dotazy!$G$24+(+$N$2-$L9)/dotazy!$H$24,0)&gt;0,ROUND(dotazy!$G$24+(+$N$2-$L9)/dotazy!$H$24,0),0)</f>
        <v>61</v>
      </c>
      <c r="N9" s="68">
        <f t="shared" si="2"/>
        <v>4</v>
      </c>
      <c r="O9" s="68">
        <f t="shared" si="3"/>
        <v>7</v>
      </c>
      <c r="P9" s="68">
        <f t="shared" si="4"/>
        <v>1</v>
      </c>
    </row>
    <row r="10" spans="1:16" ht="12.75">
      <c r="A10" s="75">
        <v>8</v>
      </c>
      <c r="B10" s="66" t="str">
        <f>IF(D10=0,".",VLOOKUP($D10,'databáze hráčů'!$B$3:$I$402,2,FALSE))</f>
        <v>Láník Jan</v>
      </c>
      <c r="C10" s="66" t="str">
        <f>IF($D10=0,".",VLOOKUP($D10,'databáze hráčů'!$B$3:$I$402,7,FALSE))</f>
        <v>MGC Jedovnice</v>
      </c>
      <c r="D10" s="163">
        <v>1040</v>
      </c>
      <c r="E10" s="103" t="str">
        <f>IF($D10=0,".",VLOOKUP($D10,'databáze hráčů'!$B$3:$I$402,4,FALSE))</f>
        <v>M</v>
      </c>
      <c r="F10" s="67">
        <f>IF($D10=0,".",VLOOKUP($D10,'databáze hráčů'!$B$3:$I$402,8,FALSE))</f>
        <v>1</v>
      </c>
      <c r="G10" s="122">
        <v>28</v>
      </c>
      <c r="H10" s="122">
        <v>22</v>
      </c>
      <c r="I10" s="122">
        <v>23</v>
      </c>
      <c r="J10" s="122">
        <v>21</v>
      </c>
      <c r="K10" s="68">
        <f t="shared" si="0"/>
        <v>94</v>
      </c>
      <c r="L10" s="69">
        <f t="shared" si="1"/>
        <v>23.5</v>
      </c>
      <c r="M10" s="124">
        <f>IF(ROUND(dotazy!$G$24+(+$N$2-$L10)/dotazy!$H$24,0)&gt;0,ROUND(dotazy!$G$24+(+$N$2-$L10)/dotazy!$H$24,0),0)</f>
        <v>61</v>
      </c>
      <c r="N10" s="68">
        <f t="shared" si="2"/>
        <v>4</v>
      </c>
      <c r="O10" s="68">
        <f t="shared" si="3"/>
        <v>7</v>
      </c>
      <c r="P10" s="68">
        <f t="shared" si="4"/>
        <v>1</v>
      </c>
    </row>
    <row r="11" spans="1:16" ht="12.75">
      <c r="A11" s="75">
        <v>9</v>
      </c>
      <c r="B11" s="66" t="str">
        <f>IF(D11=0,".",VLOOKUP($D11,'databáze hráčů'!$B$3:$I$402,2,FALSE))</f>
        <v>Doležel Radek ml.</v>
      </c>
      <c r="C11" s="66" t="str">
        <f>IF($D11=0,".",VLOOKUP($D11,'databáze hráčů'!$B$3:$I$402,7,FALSE))</f>
        <v>MGC Holešov</v>
      </c>
      <c r="D11" s="163">
        <v>2874</v>
      </c>
      <c r="E11" s="103" t="str">
        <f>IF($D11=0,".",VLOOKUP($D11,'databáze hráčů'!$B$3:$I$402,4,FALSE))</f>
        <v>Jz</v>
      </c>
      <c r="F11" s="67" t="str">
        <f>IF($D11=0,".",VLOOKUP($D11,'databáze hráčů'!$B$3:$I$402,8,FALSE))</f>
        <v>M</v>
      </c>
      <c r="G11" s="122">
        <v>26</v>
      </c>
      <c r="H11" s="122">
        <v>22</v>
      </c>
      <c r="I11" s="122">
        <v>22</v>
      </c>
      <c r="J11" s="122">
        <v>25</v>
      </c>
      <c r="K11" s="68">
        <f t="shared" si="0"/>
        <v>95</v>
      </c>
      <c r="L11" s="69">
        <f t="shared" si="1"/>
        <v>23.75</v>
      </c>
      <c r="M11" s="124">
        <f>IF(ROUND(dotazy!$G$24+(+$N$2-$L11)/dotazy!$H$24,0)&gt;0,ROUND(dotazy!$G$24+(+$N$2-$L11)/dotazy!$H$24,0),0)</f>
        <v>60</v>
      </c>
      <c r="N11" s="68">
        <f t="shared" si="2"/>
        <v>4</v>
      </c>
      <c r="O11" s="68">
        <f t="shared" si="3"/>
        <v>4</v>
      </c>
      <c r="P11" s="68">
        <f t="shared" si="4"/>
        <v>3</v>
      </c>
    </row>
    <row r="12" spans="1:16" ht="12.75">
      <c r="A12" s="75">
        <v>10</v>
      </c>
      <c r="B12" s="66" t="str">
        <f>IF(D12=0,".",VLOOKUP($D12,'databáze hráčů'!$B$3:$I$402,2,FALSE))</f>
        <v>Solař Jiří</v>
      </c>
      <c r="C12" s="66" t="str">
        <f>IF($D12=0,".",VLOOKUP($D12,'databáze hráčů'!$B$3:$I$402,7,FALSE))</f>
        <v>1. DGC Bystřice p. H.</v>
      </c>
      <c r="D12" s="163">
        <v>3313</v>
      </c>
      <c r="E12" s="103" t="str">
        <f>IF($D12=0,".",VLOOKUP($D12,'databáze hráčů'!$B$3:$I$402,4,FALSE))</f>
        <v>Jz</v>
      </c>
      <c r="F12" s="67" t="str">
        <f>IF($D12=0,".",VLOOKUP($D12,'databáze hráčů'!$B$3:$I$402,8,FALSE))</f>
        <v>M</v>
      </c>
      <c r="G12" s="122">
        <v>26</v>
      </c>
      <c r="H12" s="122">
        <v>25</v>
      </c>
      <c r="I12" s="122">
        <v>21</v>
      </c>
      <c r="J12" s="122">
        <v>24</v>
      </c>
      <c r="K12" s="68">
        <f t="shared" si="0"/>
        <v>96</v>
      </c>
      <c r="L12" s="69">
        <f t="shared" si="1"/>
        <v>24</v>
      </c>
      <c r="M12" s="124">
        <f>IF(ROUND(dotazy!$G$24+(+$N$2-$L12)/dotazy!$H$24,0)&gt;0,ROUND(dotazy!$G$24+(+$N$2-$L12)/dotazy!$H$24,0),0)</f>
        <v>59</v>
      </c>
      <c r="N12" s="68">
        <f t="shared" si="2"/>
        <v>4</v>
      </c>
      <c r="O12" s="68">
        <f t="shared" si="3"/>
        <v>5</v>
      </c>
      <c r="P12" s="68">
        <f t="shared" si="4"/>
        <v>1</v>
      </c>
    </row>
    <row r="13" spans="1:16" ht="12.75">
      <c r="A13" s="75">
        <v>11</v>
      </c>
      <c r="B13" s="66" t="str">
        <f>IF(D13=0,".",VLOOKUP($D13,'databáze hráčů'!$B$3:$I$402,2,FALSE))</f>
        <v>Kuba František</v>
      </c>
      <c r="C13" s="66" t="str">
        <f>IF($D13=0,".",VLOOKUP($D13,'databáze hráčů'!$B$3:$I$402,7,FALSE))</f>
        <v>MGC Olomouc</v>
      </c>
      <c r="D13" s="163">
        <v>732</v>
      </c>
      <c r="E13" s="103" t="str">
        <f>IF($D13=0,".",VLOOKUP($D13,'databáze hráčů'!$B$3:$I$402,4,FALSE))</f>
        <v>S</v>
      </c>
      <c r="F13" s="67">
        <f>IF($D13=0,".",VLOOKUP($D13,'databáze hráčů'!$B$3:$I$402,8,FALSE))</f>
        <v>1</v>
      </c>
      <c r="G13" s="122">
        <v>22</v>
      </c>
      <c r="H13" s="122">
        <v>29</v>
      </c>
      <c r="I13" s="122">
        <v>22</v>
      </c>
      <c r="J13" s="122">
        <v>23</v>
      </c>
      <c r="K13" s="68">
        <f t="shared" si="0"/>
        <v>96</v>
      </c>
      <c r="L13" s="69">
        <f t="shared" si="1"/>
        <v>24</v>
      </c>
      <c r="M13" s="124">
        <f>IF(ROUND(dotazy!$G$24+(+$N$2-$L13)/dotazy!$H$24,0)&gt;0,ROUND(dotazy!$G$24+(+$N$2-$L13)/dotazy!$H$24,0),0)</f>
        <v>59</v>
      </c>
      <c r="N13" s="68">
        <f t="shared" si="2"/>
        <v>4</v>
      </c>
      <c r="O13" s="68">
        <f t="shared" si="3"/>
        <v>7</v>
      </c>
      <c r="P13" s="68">
        <f t="shared" si="4"/>
        <v>1</v>
      </c>
    </row>
    <row r="14" spans="1:16" ht="12.75">
      <c r="A14" s="75">
        <v>12</v>
      </c>
      <c r="B14" s="66" t="str">
        <f>IF(D14=0,".",VLOOKUP($D14,'databáze hráčů'!$B$3:$I$402,2,FALSE))</f>
        <v>Putnoky Michal</v>
      </c>
      <c r="C14" s="66" t="str">
        <f>IF($D14=0,".",VLOOKUP($D14,'databáze hráčů'!$B$3:$I$402,7,FALSE))</f>
        <v>MGK Adara Radějov</v>
      </c>
      <c r="D14" s="163">
        <v>481</v>
      </c>
      <c r="E14" s="103" t="str">
        <f>IF($D14=0,".",VLOOKUP($D14,'databáze hráčů'!$B$3:$I$402,4,FALSE))</f>
        <v>S</v>
      </c>
      <c r="F14" s="67">
        <f>IF($D14=0,".",VLOOKUP($D14,'databáze hráčů'!$B$3:$I$402,8,FALSE))</f>
        <v>4</v>
      </c>
      <c r="G14" s="122">
        <v>25</v>
      </c>
      <c r="H14" s="122">
        <v>26</v>
      </c>
      <c r="I14" s="122">
        <v>23</v>
      </c>
      <c r="J14" s="122">
        <v>23</v>
      </c>
      <c r="K14" s="68">
        <f t="shared" si="0"/>
        <v>97</v>
      </c>
      <c r="L14" s="69">
        <f t="shared" si="1"/>
        <v>24.25</v>
      </c>
      <c r="M14" s="124">
        <f>IF(ROUND(dotazy!$G$24+(+$N$2-$L14)/dotazy!$H$24,0)&gt;0,ROUND(dotazy!$G$24+(+$N$2-$L14)/dotazy!$H$24,0),0)</f>
        <v>58</v>
      </c>
      <c r="N14" s="68">
        <f t="shared" si="2"/>
        <v>4</v>
      </c>
      <c r="O14" s="68">
        <f t="shared" si="3"/>
        <v>3</v>
      </c>
      <c r="P14" s="68">
        <f t="shared" si="4"/>
        <v>2</v>
      </c>
    </row>
    <row r="15" spans="1:16" ht="12.75">
      <c r="A15" s="75">
        <v>13</v>
      </c>
      <c r="B15" s="66" t="str">
        <f>IF(D15=0,".",VLOOKUP($D15,'databáze hráčů'!$B$3:$I$402,2,FALSE))</f>
        <v>Král Roman  ml.</v>
      </c>
      <c r="C15" s="66" t="str">
        <f>IF($D15=0,".",VLOOKUP($D15,'databáze hráčů'!$B$3:$I$402,7,FALSE))</f>
        <v>MGC ´90 Brno</v>
      </c>
      <c r="D15" s="163">
        <v>3388</v>
      </c>
      <c r="E15" s="103" t="str">
        <f>IF($D15=0,".",VLOOKUP($D15,'databáze hráčů'!$B$3:$I$402,4,FALSE))</f>
        <v>Jz</v>
      </c>
      <c r="F15" s="67">
        <f>IF($D15=0,".",VLOOKUP($D15,'databáze hráčů'!$B$3:$I$402,8,FALSE))</f>
        <v>1</v>
      </c>
      <c r="G15" s="122">
        <v>25</v>
      </c>
      <c r="H15" s="122">
        <v>22</v>
      </c>
      <c r="I15" s="122">
        <v>27</v>
      </c>
      <c r="J15" s="122">
        <v>23</v>
      </c>
      <c r="K15" s="68">
        <f t="shared" si="0"/>
        <v>97</v>
      </c>
      <c r="L15" s="69">
        <f t="shared" si="1"/>
        <v>24.25</v>
      </c>
      <c r="M15" s="124">
        <f>IF(ROUND(dotazy!$G$24+(+$N$2-$L15)/dotazy!$H$24,0)&gt;0,ROUND(dotazy!$G$24+(+$N$2-$L15)/dotazy!$H$24,0),0)</f>
        <v>58</v>
      </c>
      <c r="N15" s="68">
        <f t="shared" si="2"/>
        <v>4</v>
      </c>
      <c r="O15" s="68">
        <f t="shared" si="3"/>
        <v>5</v>
      </c>
      <c r="P15" s="68">
        <f t="shared" si="4"/>
        <v>2</v>
      </c>
    </row>
    <row r="16" spans="1:16" ht="12.75">
      <c r="A16" s="75">
        <v>14</v>
      </c>
      <c r="B16" s="66" t="str">
        <f>IF(D16=0,".",VLOOKUP($D16,'databáze hráčů'!$B$3:$I$402,2,FALSE))</f>
        <v>Roubalíková Dagmar</v>
      </c>
      <c r="C16" s="66" t="str">
        <f>IF($D16=0,".",VLOOKUP($D16,'databáze hráčů'!$B$3:$I$402,7,FALSE))</f>
        <v>MGC Holešov</v>
      </c>
      <c r="D16" s="163">
        <v>3088</v>
      </c>
      <c r="E16" s="103" t="str">
        <f>IF($D16=0,".",VLOOKUP($D16,'databáze hráčů'!$B$3:$I$402,4,FALSE))</f>
        <v>Z</v>
      </c>
      <c r="F16" s="67">
        <f>IF($D16=0,".",VLOOKUP($D16,'databáze hráčů'!$B$3:$I$402,8,FALSE))</f>
        <v>1</v>
      </c>
      <c r="G16" s="122">
        <v>24</v>
      </c>
      <c r="H16" s="122">
        <v>25</v>
      </c>
      <c r="I16" s="122">
        <v>25</v>
      </c>
      <c r="J16" s="122">
        <v>23</v>
      </c>
      <c r="K16" s="68">
        <f t="shared" si="0"/>
        <v>97</v>
      </c>
      <c r="L16" s="69">
        <f t="shared" si="1"/>
        <v>24.25</v>
      </c>
      <c r="M16" s="124">
        <f>IF(ROUND(dotazy!$G$24+(+$N$2-$L16)/dotazy!$H$24,0)&gt;0,ROUND(dotazy!$G$24+(+$N$2-$L16)/dotazy!$H$24,0),0)</f>
        <v>58</v>
      </c>
      <c r="N16" s="68">
        <f t="shared" si="2"/>
        <v>4</v>
      </c>
      <c r="O16" s="68">
        <f t="shared" si="3"/>
        <v>2</v>
      </c>
      <c r="P16" s="68">
        <f t="shared" si="4"/>
        <v>1</v>
      </c>
    </row>
    <row r="17" spans="1:16" ht="12.75">
      <c r="A17" s="75">
        <v>15</v>
      </c>
      <c r="B17" s="66" t="str">
        <f>IF(D17=0,".",VLOOKUP($D17,'databáze hráčů'!$B$3:$I$402,2,FALSE))</f>
        <v>Rimpler Jiří</v>
      </c>
      <c r="C17" s="66" t="str">
        <f>IF($D17=0,".",VLOOKUP($D17,'databáze hráčů'!$B$3:$I$402,7,FALSE))</f>
        <v>MGC Jedovnice</v>
      </c>
      <c r="D17" s="163">
        <v>1403</v>
      </c>
      <c r="E17" s="103" t="str">
        <f>IF($D17=0,".",VLOOKUP($D17,'databáze hráčů'!$B$3:$I$402,4,FALSE))</f>
        <v>M</v>
      </c>
      <c r="F17" s="67">
        <f>IF($D17=0,".",VLOOKUP($D17,'databáze hráčů'!$B$3:$I$402,8,FALSE))</f>
        <v>2</v>
      </c>
      <c r="G17" s="122">
        <v>23</v>
      </c>
      <c r="H17" s="122">
        <v>24</v>
      </c>
      <c r="I17" s="122">
        <v>23</v>
      </c>
      <c r="J17" s="122">
        <v>27</v>
      </c>
      <c r="K17" s="68">
        <f t="shared" si="0"/>
        <v>97</v>
      </c>
      <c r="L17" s="69">
        <f t="shared" si="1"/>
        <v>24.25</v>
      </c>
      <c r="M17" s="124">
        <f>IF(ROUND(dotazy!$G$24+(+$N$2-$L17)/dotazy!$H$24,0)&gt;0,ROUND(dotazy!$G$24+(+$N$2-$L17)/dotazy!$H$24,0),0)</f>
        <v>58</v>
      </c>
      <c r="N17" s="68">
        <f t="shared" si="2"/>
        <v>4</v>
      </c>
      <c r="O17" s="68">
        <f t="shared" si="3"/>
        <v>4</v>
      </c>
      <c r="P17" s="68">
        <f t="shared" si="4"/>
        <v>1</v>
      </c>
    </row>
    <row r="18" spans="1:16" ht="12.75">
      <c r="A18" s="75">
        <v>16</v>
      </c>
      <c r="B18" s="66" t="str">
        <f>IF(D18=0,".",VLOOKUP($D18,'databáze hráčů'!$B$3:$I$402,2,FALSE))</f>
        <v>Roemer Ivan</v>
      </c>
      <c r="C18" s="66" t="str">
        <f>IF($D18=0,".",VLOOKUP($D18,'databáze hráčů'!$B$3:$I$402,7,FALSE))</f>
        <v>KGB Kojetín</v>
      </c>
      <c r="D18" s="163">
        <v>434</v>
      </c>
      <c r="E18" s="103" t="str">
        <f>IF($D18=0,".",VLOOKUP($D18,'databáze hráčů'!$B$3:$I$402,4,FALSE))</f>
        <v>S</v>
      </c>
      <c r="F18" s="67">
        <f>IF($D18=0,".",VLOOKUP($D18,'databáze hráčů'!$B$3:$I$402,8,FALSE))</f>
        <v>1</v>
      </c>
      <c r="G18" s="122">
        <v>26</v>
      </c>
      <c r="H18" s="122">
        <v>24</v>
      </c>
      <c r="I18" s="122">
        <v>28</v>
      </c>
      <c r="J18" s="122">
        <v>20</v>
      </c>
      <c r="K18" s="68">
        <f t="shared" si="0"/>
        <v>98</v>
      </c>
      <c r="L18" s="69">
        <f t="shared" si="1"/>
        <v>24.5</v>
      </c>
      <c r="M18" s="124">
        <f>IF(ROUND(dotazy!$G$24+(+$N$2-$L18)/dotazy!$H$24,0)&gt;0,ROUND(dotazy!$G$24+(+$N$2-$L18)/dotazy!$H$24,0),0)</f>
        <v>57</v>
      </c>
      <c r="N18" s="68">
        <f t="shared" si="2"/>
        <v>4</v>
      </c>
      <c r="O18" s="68">
        <f t="shared" si="3"/>
        <v>8</v>
      </c>
      <c r="P18" s="68">
        <f t="shared" si="4"/>
        <v>2</v>
      </c>
    </row>
    <row r="19" spans="1:16" ht="12.75">
      <c r="A19" s="75">
        <v>17</v>
      </c>
      <c r="B19" s="66" t="s">
        <v>1034</v>
      </c>
      <c r="C19" s="66" t="s">
        <v>86</v>
      </c>
      <c r="D19" s="163">
        <v>2912</v>
      </c>
      <c r="E19" s="103" t="s">
        <v>498</v>
      </c>
      <c r="F19" s="67" t="s">
        <v>570</v>
      </c>
      <c r="G19" s="122">
        <v>25</v>
      </c>
      <c r="H19" s="122">
        <v>28</v>
      </c>
      <c r="I19" s="122">
        <v>23</v>
      </c>
      <c r="J19" s="122">
        <v>22</v>
      </c>
      <c r="K19" s="68">
        <f t="shared" si="0"/>
        <v>98</v>
      </c>
      <c r="L19" s="69">
        <f t="shared" si="1"/>
        <v>24.5</v>
      </c>
      <c r="M19" s="124">
        <f>IF(ROUND(dotazy!$G$24+(+$N$2-$L19)/dotazy!$H$24,0)&gt;0,ROUND(dotazy!$G$24+(+$N$2-$L19)/dotazy!$H$24,0),0)</f>
        <v>57</v>
      </c>
      <c r="N19" s="68">
        <f t="shared" si="2"/>
        <v>4</v>
      </c>
      <c r="O19" s="68">
        <f t="shared" si="3"/>
        <v>6</v>
      </c>
      <c r="P19" s="68">
        <f t="shared" si="4"/>
        <v>2</v>
      </c>
    </row>
    <row r="20" spans="1:16" ht="12.75">
      <c r="A20" s="75">
        <v>18</v>
      </c>
      <c r="B20" s="66" t="str">
        <f>IF(D20=0,".",VLOOKUP($D20,'databáze hráčů'!$B$3:$I$402,2,FALSE))</f>
        <v>Rejhon Zdeněk</v>
      </c>
      <c r="C20" s="66" t="str">
        <f>IF($D20=0,".",VLOOKUP($D20,'databáze hráčů'!$B$3:$I$402,7,FALSE))</f>
        <v>SK Mlýn Přerov</v>
      </c>
      <c r="D20" s="163">
        <v>2744</v>
      </c>
      <c r="E20" s="103" t="str">
        <f>IF($D20=0,".",VLOOKUP($D20,'databáze hráčů'!$B$3:$I$402,4,FALSE))</f>
        <v>S2</v>
      </c>
      <c r="F20" s="67">
        <f>IF($D20=0,".",VLOOKUP($D20,'databáze hráčů'!$B$3:$I$402,8,FALSE))</f>
        <v>2</v>
      </c>
      <c r="G20" s="122">
        <v>26</v>
      </c>
      <c r="H20" s="122">
        <v>22</v>
      </c>
      <c r="I20" s="122">
        <v>25</v>
      </c>
      <c r="J20" s="122">
        <v>26</v>
      </c>
      <c r="K20" s="68">
        <f t="shared" si="0"/>
        <v>99</v>
      </c>
      <c r="L20" s="69">
        <f t="shared" si="1"/>
        <v>24.75</v>
      </c>
      <c r="M20" s="124">
        <f>IF(ROUND(dotazy!$G$24+(+$N$2-$L20)/dotazy!$H$24,0)&gt;0,ROUND(dotazy!$G$24+(+$N$2-$L20)/dotazy!$H$24,0),0)</f>
        <v>56</v>
      </c>
      <c r="N20" s="68">
        <f t="shared" si="2"/>
        <v>4</v>
      </c>
      <c r="O20" s="68">
        <f t="shared" si="3"/>
        <v>4</v>
      </c>
      <c r="P20" s="68">
        <f t="shared" si="4"/>
        <v>1</v>
      </c>
    </row>
    <row r="21" spans="1:16" ht="12.75">
      <c r="A21" s="75">
        <v>19</v>
      </c>
      <c r="B21" s="66" t="str">
        <f>IF(D21=0,".",VLOOKUP($D21,'databáze hráčů'!$B$3:$I$402,2,FALSE))</f>
        <v>Škopík Zdeněk</v>
      </c>
      <c r="C21" s="66" t="str">
        <f>IF($D21=0,".",VLOOKUP($D21,'databáze hráčů'!$B$3:$I$402,7,FALSE))</f>
        <v>MGC ´90 Brno</v>
      </c>
      <c r="D21" s="163">
        <v>1370</v>
      </c>
      <c r="E21" s="103" t="str">
        <f>IF($D21=0,".",VLOOKUP($D21,'databáze hráčů'!$B$3:$I$402,4,FALSE))</f>
        <v>M</v>
      </c>
      <c r="F21" s="67">
        <f>IF($D21=0,".",VLOOKUP($D21,'databáze hráčů'!$B$3:$I$402,8,FALSE))</f>
        <v>5</v>
      </c>
      <c r="G21" s="122">
        <v>26</v>
      </c>
      <c r="H21" s="122">
        <v>24</v>
      </c>
      <c r="I21" s="122">
        <v>23</v>
      </c>
      <c r="J21" s="122">
        <v>26</v>
      </c>
      <c r="K21" s="68">
        <f t="shared" si="0"/>
        <v>99</v>
      </c>
      <c r="L21" s="69">
        <f t="shared" si="1"/>
        <v>24.75</v>
      </c>
      <c r="M21" s="124">
        <f>IF(ROUND(dotazy!$G$24+(+$N$2-$L21)/dotazy!$H$24,0)&gt;0,ROUND(dotazy!$G$24+(+$N$2-$L21)/dotazy!$H$24,0),0)</f>
        <v>56</v>
      </c>
      <c r="N21" s="68">
        <f t="shared" si="2"/>
        <v>4</v>
      </c>
      <c r="O21" s="68">
        <f t="shared" si="3"/>
        <v>3</v>
      </c>
      <c r="P21" s="68">
        <f t="shared" si="4"/>
        <v>2</v>
      </c>
    </row>
    <row r="22" spans="1:16" ht="12.75">
      <c r="A22" s="75">
        <v>20</v>
      </c>
      <c r="B22" s="66" t="str">
        <f>IF(D22=0,".",VLOOKUP($D22,'databáze hráčů'!$B$3:$I$402,2,FALSE))</f>
        <v>Jašek Jindřich</v>
      </c>
      <c r="C22" s="66" t="str">
        <f>IF($D22=0,".",VLOOKUP($D22,'databáze hráčů'!$B$3:$I$402,7,FALSE))</f>
        <v>MGC Olomouc</v>
      </c>
      <c r="D22" s="163">
        <v>405</v>
      </c>
      <c r="E22" s="103" t="str">
        <f>IF($D22=0,".",VLOOKUP($D22,'databáze hráčů'!$B$3:$I$402,4,FALSE))</f>
        <v>S</v>
      </c>
      <c r="F22" s="67" t="str">
        <f>IF($D22=0,".",VLOOKUP($D22,'databáze hráčů'!$B$3:$I$402,8,FALSE))</f>
        <v>M</v>
      </c>
      <c r="G22" s="122">
        <v>25</v>
      </c>
      <c r="H22" s="122">
        <v>25</v>
      </c>
      <c r="I22" s="125">
        <v>23</v>
      </c>
      <c r="J22" s="125">
        <v>27</v>
      </c>
      <c r="K22" s="68">
        <f t="shared" si="0"/>
        <v>100</v>
      </c>
      <c r="L22" s="69">
        <f t="shared" si="1"/>
        <v>25</v>
      </c>
      <c r="M22" s="124">
        <f>IF(ROUND(dotazy!$G$24+(+$N$2-$L22)/dotazy!$H$24,0)&gt;0,ROUND(dotazy!$G$24+(+$N$2-$L22)/dotazy!$H$24,0),0)</f>
        <v>55</v>
      </c>
      <c r="N22" s="68">
        <f t="shared" si="2"/>
        <v>4</v>
      </c>
      <c r="O22" s="68">
        <f t="shared" si="3"/>
        <v>4</v>
      </c>
      <c r="P22" s="68">
        <f t="shared" si="4"/>
        <v>0</v>
      </c>
    </row>
    <row r="23" spans="1:16" ht="12.75">
      <c r="A23" s="75">
        <v>21</v>
      </c>
      <c r="B23" s="66" t="str">
        <f>IF(D23=0,".",VLOOKUP($D23,'databáze hráčů'!$B$3:$I$402,2,FALSE))</f>
        <v>Šťasta Radek</v>
      </c>
      <c r="C23" s="66" t="str">
        <f>IF($D23=0,".",VLOOKUP($D23,'databáze hráčů'!$B$3:$I$402,7,FALSE))</f>
        <v>MGC Holešov</v>
      </c>
      <c r="D23" s="163">
        <v>2964</v>
      </c>
      <c r="E23" s="103" t="str">
        <f>IF($D23=0,".",VLOOKUP($D23,'databáze hráčů'!$B$3:$I$402,4,FALSE))</f>
        <v>M</v>
      </c>
      <c r="F23" s="67">
        <f>IF($D23=0,".",VLOOKUP($D23,'databáze hráčů'!$B$3:$I$402,8,FALSE))</f>
        <v>2</v>
      </c>
      <c r="G23" s="122">
        <v>21</v>
      </c>
      <c r="H23" s="122">
        <v>26</v>
      </c>
      <c r="I23" s="122">
        <v>27</v>
      </c>
      <c r="J23" s="122">
        <v>26</v>
      </c>
      <c r="K23" s="68">
        <f t="shared" si="0"/>
        <v>100</v>
      </c>
      <c r="L23" s="69">
        <f t="shared" si="1"/>
        <v>25</v>
      </c>
      <c r="M23" s="124">
        <f>IF(ROUND(dotazy!$G$24+(+$N$2-$L23)/dotazy!$H$24,0)&gt;0,ROUND(dotazy!$G$24+(+$N$2-$L23)/dotazy!$H$24,0),0)</f>
        <v>55</v>
      </c>
      <c r="N23" s="68">
        <f t="shared" si="2"/>
        <v>4</v>
      </c>
      <c r="O23" s="68">
        <f t="shared" si="3"/>
        <v>6</v>
      </c>
      <c r="P23" s="68">
        <f t="shared" si="4"/>
        <v>0</v>
      </c>
    </row>
    <row r="24" spans="1:16" ht="12.75">
      <c r="A24" s="75">
        <v>22</v>
      </c>
      <c r="B24" s="66" t="str">
        <f>IF(D24=0,".",VLOOKUP($D24,'databáze hráčů'!$B$3:$I$402,2,FALSE))</f>
        <v>Roubalík Petr</v>
      </c>
      <c r="C24" s="66" t="str">
        <f>IF($D24=0,".",VLOOKUP($D24,'databáze hráčů'!$B$3:$I$402,7,FALSE))</f>
        <v>MGC Holešov</v>
      </c>
      <c r="D24" s="163">
        <v>3217</v>
      </c>
      <c r="E24" s="103" t="str">
        <f>IF($D24=0,".",VLOOKUP($D24,'databáze hráčů'!$B$3:$I$402,4,FALSE))</f>
        <v>M</v>
      </c>
      <c r="F24" s="67">
        <f>IF($D24=0,".",VLOOKUP($D24,'databáze hráčů'!$B$3:$I$402,8,FALSE))</f>
        <v>2</v>
      </c>
      <c r="G24" s="122">
        <v>24</v>
      </c>
      <c r="H24" s="122">
        <v>25</v>
      </c>
      <c r="I24" s="122">
        <v>23</v>
      </c>
      <c r="J24" s="122">
        <v>28</v>
      </c>
      <c r="K24" s="68">
        <f t="shared" si="0"/>
        <v>100</v>
      </c>
      <c r="L24" s="69">
        <f t="shared" si="1"/>
        <v>25</v>
      </c>
      <c r="M24" s="124">
        <f>IF(ROUND(dotazy!$G$24+(+$N$2-$L24)/dotazy!$H$24,0)&gt;0,ROUND(dotazy!$G$24+(+$N$2-$L24)/dotazy!$H$24,0),0)</f>
        <v>55</v>
      </c>
      <c r="N24" s="68">
        <f t="shared" si="2"/>
        <v>4</v>
      </c>
      <c r="O24" s="68">
        <f t="shared" si="3"/>
        <v>5</v>
      </c>
      <c r="P24" s="68">
        <f t="shared" si="4"/>
        <v>1</v>
      </c>
    </row>
    <row r="25" spans="1:16" ht="12.75">
      <c r="A25" s="75">
        <v>23</v>
      </c>
      <c r="B25" s="66" t="str">
        <f>IF(D25=0,".",VLOOKUP($D25,'databáze hráčů'!$B$3:$I$402,2,FALSE))</f>
        <v>Složil Petr</v>
      </c>
      <c r="C25" s="66" t="str">
        <f>IF($D25=0,".",VLOOKUP($D25,'databáze hráčů'!$B$3:$I$402,7,FALSE))</f>
        <v>TJ Start Brno</v>
      </c>
      <c r="D25" s="163">
        <v>1078</v>
      </c>
      <c r="E25" s="103" t="str">
        <f>IF($D25=0,".",VLOOKUP($D25,'databáze hráčů'!$B$3:$I$402,4,FALSE))</f>
        <v>S</v>
      </c>
      <c r="F25" s="67">
        <f>IF($D25=0,".",VLOOKUP($D25,'databáze hráčů'!$B$3:$I$402,8,FALSE))</f>
        <v>2</v>
      </c>
      <c r="G25" s="122">
        <v>28</v>
      </c>
      <c r="H25" s="122">
        <v>25</v>
      </c>
      <c r="I25" s="122">
        <v>25</v>
      </c>
      <c r="J25" s="122">
        <v>23</v>
      </c>
      <c r="K25" s="68">
        <f t="shared" si="0"/>
        <v>101</v>
      </c>
      <c r="L25" s="69">
        <f t="shared" si="1"/>
        <v>25.25</v>
      </c>
      <c r="M25" s="124">
        <f>IF(ROUND(dotazy!$G$24+(+$N$2-$L25)/dotazy!$H$24,0)&gt;0,ROUND(dotazy!$G$24+(+$N$2-$L25)/dotazy!$H$24,0),0)</f>
        <v>54</v>
      </c>
      <c r="N25" s="68">
        <f t="shared" si="2"/>
        <v>4</v>
      </c>
      <c r="O25" s="68">
        <f t="shared" si="3"/>
        <v>5</v>
      </c>
      <c r="P25" s="68">
        <f t="shared" si="4"/>
        <v>0</v>
      </c>
    </row>
    <row r="26" spans="1:16" ht="12.75">
      <c r="A26" s="75">
        <v>24</v>
      </c>
      <c r="B26" s="66" t="str">
        <f>IF(D26=0,".",VLOOKUP($D26,'databáze hráčů'!$B$3:$I$402,2,FALSE))</f>
        <v>Staněk Jiří</v>
      </c>
      <c r="C26" s="66" t="str">
        <f>IF($D26=0,".",VLOOKUP($D26,'databáze hráčů'!$B$3:$I$402,7,FALSE))</f>
        <v>MGC Olomouc</v>
      </c>
      <c r="D26" s="163">
        <v>2910</v>
      </c>
      <c r="E26" s="103" t="str">
        <f>IF($D26=0,".",VLOOKUP($D26,'databáze hráčů'!$B$3:$I$402,4,FALSE))</f>
        <v>Jz</v>
      </c>
      <c r="F26" s="67" t="str">
        <f>IF($D26=0,".",VLOOKUP($D26,'databáze hráčů'!$B$3:$I$402,8,FALSE))</f>
        <v>M</v>
      </c>
      <c r="G26" s="122">
        <v>27</v>
      </c>
      <c r="H26" s="122">
        <v>23</v>
      </c>
      <c r="I26" s="122">
        <v>25</v>
      </c>
      <c r="J26" s="122">
        <v>26</v>
      </c>
      <c r="K26" s="68">
        <f t="shared" si="0"/>
        <v>101</v>
      </c>
      <c r="L26" s="69">
        <f t="shared" si="1"/>
        <v>25.25</v>
      </c>
      <c r="M26" s="124">
        <f>IF(ROUND(dotazy!$G$24+(+$N$2-$L26)/dotazy!$H$24,0)&gt;0,ROUND(dotazy!$G$24+(+$N$2-$L26)/dotazy!$H$24,0),0)</f>
        <v>54</v>
      </c>
      <c r="N26" s="68">
        <f t="shared" si="2"/>
        <v>4</v>
      </c>
      <c r="O26" s="68">
        <f t="shared" si="3"/>
        <v>4</v>
      </c>
      <c r="P26" s="68">
        <f t="shared" si="4"/>
        <v>1</v>
      </c>
    </row>
    <row r="27" spans="1:16" ht="12.75">
      <c r="A27" s="75">
        <v>25</v>
      </c>
      <c r="B27" s="66" t="str">
        <f>IF(D27=0,".",VLOOKUP($D27,'databáze hráčů'!$B$3:$I$402,2,FALSE))</f>
        <v>Macháček Zdeněk</v>
      </c>
      <c r="C27" s="66" t="str">
        <f>IF($D27=0,".",VLOOKUP($D27,'databáze hráčů'!$B$3:$I$402,7,FALSE))</f>
        <v>1. DGC Bystřice p. H.</v>
      </c>
      <c r="D27" s="163">
        <v>2176</v>
      </c>
      <c r="E27" s="103" t="str">
        <f>IF($D27=0,".",VLOOKUP($D27,'databáze hráčů'!$B$3:$I$402,4,FALSE))</f>
        <v>M</v>
      </c>
      <c r="F27" s="67" t="str">
        <f>IF($D27=0,".",VLOOKUP($D27,'databáze hráčů'!$B$3:$I$402,8,FALSE))</f>
        <v>M</v>
      </c>
      <c r="G27" s="122">
        <v>22</v>
      </c>
      <c r="H27" s="122">
        <v>22</v>
      </c>
      <c r="I27" s="122">
        <v>33</v>
      </c>
      <c r="J27" s="122">
        <v>24</v>
      </c>
      <c r="K27" s="68">
        <f t="shared" si="0"/>
        <v>101</v>
      </c>
      <c r="L27" s="69">
        <f t="shared" si="1"/>
        <v>25.25</v>
      </c>
      <c r="M27" s="124">
        <f>IF(ROUND(dotazy!$G$24+(+$N$2-$L27)/dotazy!$H$24,0)&gt;0,ROUND(dotazy!$G$24+(+$N$2-$L27)/dotazy!$H$24,0),0)</f>
        <v>54</v>
      </c>
      <c r="N27" s="68">
        <f t="shared" si="2"/>
        <v>4</v>
      </c>
      <c r="O27" s="68">
        <f t="shared" si="3"/>
        <v>11</v>
      </c>
      <c r="P27" s="68">
        <f t="shared" si="4"/>
        <v>2</v>
      </c>
    </row>
    <row r="28" spans="1:16" ht="12.75">
      <c r="A28" s="75">
        <v>26</v>
      </c>
      <c r="B28" s="66" t="str">
        <f>IF(D28=0,".",VLOOKUP($D28,'databáze hráčů'!$B$3:$I$402,2,FALSE))</f>
        <v>Coufalíková Petra</v>
      </c>
      <c r="C28" s="66" t="str">
        <f>IF($D28=0,".",VLOOKUP($D28,'databáze hráčů'!$B$3:$I$402,7,FALSE))</f>
        <v>SK Mlýn Přerov</v>
      </c>
      <c r="D28" s="163">
        <v>3089</v>
      </c>
      <c r="E28" s="103" t="str">
        <f>IF($D28=0,".",VLOOKUP($D28,'databáze hráčů'!$B$3:$I$402,4,FALSE))</f>
        <v>Z</v>
      </c>
      <c r="F28" s="67">
        <f>IF($D28=0,".",VLOOKUP($D28,'databáze hráčů'!$B$3:$I$402,8,FALSE))</f>
        <v>1</v>
      </c>
      <c r="G28" s="122">
        <v>24</v>
      </c>
      <c r="H28" s="122">
        <v>27</v>
      </c>
      <c r="I28" s="122">
        <v>26</v>
      </c>
      <c r="J28" s="122">
        <v>24</v>
      </c>
      <c r="K28" s="68">
        <f t="shared" si="0"/>
        <v>101</v>
      </c>
      <c r="L28" s="69">
        <f t="shared" si="1"/>
        <v>25.25</v>
      </c>
      <c r="M28" s="124">
        <f>IF(ROUND(dotazy!$G$24+(+$N$2-$L28)/dotazy!$H$24,0)&gt;0,ROUND(dotazy!$G$24+(+$N$2-$L28)/dotazy!$H$24,0),0)</f>
        <v>54</v>
      </c>
      <c r="N28" s="68">
        <f t="shared" si="2"/>
        <v>4</v>
      </c>
      <c r="O28" s="68">
        <f t="shared" si="3"/>
        <v>3</v>
      </c>
      <c r="P28" s="68">
        <f t="shared" si="4"/>
        <v>2</v>
      </c>
    </row>
    <row r="29" spans="1:16" ht="12.75">
      <c r="A29" s="75">
        <v>27</v>
      </c>
      <c r="B29" s="66" t="str">
        <f>IF(D29=0,".",VLOOKUP($D29,'databáze hráčů'!$B$3:$I$402,2,FALSE))</f>
        <v>Doležálek Adam</v>
      </c>
      <c r="C29" s="66" t="str">
        <f>IF($D29=0,".",VLOOKUP($D29,'databáze hráčů'!$B$3:$I$402,7,FALSE))</f>
        <v>SK Mlýn Přerov</v>
      </c>
      <c r="D29" s="163">
        <v>3019</v>
      </c>
      <c r="E29" s="103" t="str">
        <f>IF($D29=0,".",VLOOKUP($D29,'databáze hráčů'!$B$3:$I$402,4,FALSE))</f>
        <v>Jz</v>
      </c>
      <c r="F29" s="67">
        <f>IF($D29=0,".",VLOOKUP($D29,'databáze hráčů'!$B$3:$I$402,8,FALSE))</f>
        <v>1</v>
      </c>
      <c r="G29" s="122">
        <v>25</v>
      </c>
      <c r="H29" s="122">
        <v>28</v>
      </c>
      <c r="I29" s="122">
        <v>20</v>
      </c>
      <c r="J29" s="122">
        <v>30</v>
      </c>
      <c r="K29" s="68">
        <f t="shared" si="0"/>
        <v>103</v>
      </c>
      <c r="L29" s="69">
        <f t="shared" si="1"/>
        <v>25.75</v>
      </c>
      <c r="M29" s="124">
        <f>IF(ROUND(dotazy!$G$24+(+$N$2-$L29)/dotazy!$H$24,0)&gt;0,ROUND(dotazy!$G$24+(+$N$2-$L29)/dotazy!$H$24,0),0)</f>
        <v>52</v>
      </c>
      <c r="N29" s="68">
        <f t="shared" si="2"/>
        <v>4</v>
      </c>
      <c r="O29" s="68">
        <f t="shared" si="3"/>
        <v>10</v>
      </c>
      <c r="P29" s="68">
        <f t="shared" si="4"/>
        <v>3</v>
      </c>
    </row>
    <row r="30" spans="1:16" ht="12.75">
      <c r="A30" s="75">
        <v>28</v>
      </c>
      <c r="B30" s="66" t="str">
        <f>IF(D30=0,".",VLOOKUP($D30,'databáze hráčů'!$B$3:$I$402,2,FALSE))</f>
        <v>Škurek Svatopluk</v>
      </c>
      <c r="C30" s="66" t="str">
        <f>IF($D30=0,".",VLOOKUP($D30,'databáze hráčů'!$B$3:$I$402,7,FALSE))</f>
        <v>TJ Start Brno</v>
      </c>
      <c r="D30" s="163">
        <v>749</v>
      </c>
      <c r="E30" s="103" t="str">
        <f>IF($D30=0,".",VLOOKUP($D30,'databáze hráčů'!$B$3:$I$402,4,FALSE))</f>
        <v>M</v>
      </c>
      <c r="F30" s="67">
        <f>IF($D30=0,".",VLOOKUP($D30,'databáze hráčů'!$B$3:$I$402,8,FALSE))</f>
        <v>3</v>
      </c>
      <c r="G30" s="122">
        <v>25</v>
      </c>
      <c r="H30" s="122">
        <v>26</v>
      </c>
      <c r="I30" s="122">
        <v>22</v>
      </c>
      <c r="J30" s="122">
        <v>31</v>
      </c>
      <c r="K30" s="68">
        <f t="shared" si="0"/>
        <v>104</v>
      </c>
      <c r="L30" s="69">
        <f t="shared" si="1"/>
        <v>26</v>
      </c>
      <c r="M30" s="124">
        <f>IF(ROUND(dotazy!$G$24+(+$N$2-$L30)/dotazy!$H$24,0)&gt;0,ROUND(dotazy!$G$24+(+$N$2-$L30)/dotazy!$H$24,0),0)</f>
        <v>51</v>
      </c>
      <c r="N30" s="68">
        <f t="shared" si="2"/>
        <v>4</v>
      </c>
      <c r="O30" s="68">
        <f t="shared" si="3"/>
        <v>9</v>
      </c>
      <c r="P30" s="68">
        <f t="shared" si="4"/>
        <v>1</v>
      </c>
    </row>
    <row r="31" spans="1:16" ht="12.75">
      <c r="A31" s="75">
        <v>29</v>
      </c>
      <c r="B31" s="66" t="str">
        <f>IF(D31=0,".",VLOOKUP($D31,'databáze hráčů'!$B$3:$I$402,2,FALSE))</f>
        <v>Novák Matěj</v>
      </c>
      <c r="C31" s="66" t="str">
        <f>IF($D31=0,".",VLOOKUP($D31,'databáze hráčů'!$B$3:$I$402,7,FALSE))</f>
        <v>1. DGC Bystřice p. H.</v>
      </c>
      <c r="D31" s="163">
        <v>3284</v>
      </c>
      <c r="E31" s="103" t="str">
        <f>IF($D31=0,".",VLOOKUP($D31,'databáze hráčů'!$B$3:$I$402,4,FALSE))</f>
        <v>Jz</v>
      </c>
      <c r="F31" s="67" t="str">
        <f>IF($D31=0,".",VLOOKUP($D31,'databáze hráčů'!$B$3:$I$402,8,FALSE))</f>
        <v>M</v>
      </c>
      <c r="G31" s="122">
        <v>23</v>
      </c>
      <c r="H31" s="122">
        <v>25</v>
      </c>
      <c r="I31" s="122">
        <v>23</v>
      </c>
      <c r="J31" s="122">
        <v>33</v>
      </c>
      <c r="K31" s="68">
        <f t="shared" si="0"/>
        <v>104</v>
      </c>
      <c r="L31" s="69">
        <f t="shared" si="1"/>
        <v>26</v>
      </c>
      <c r="M31" s="124">
        <f>IF(ROUND(dotazy!$G$24+(+$N$2-$L31)/dotazy!$H$24,0)&gt;0,ROUND(dotazy!$G$24+(+$N$2-$L31)/dotazy!$H$24,0),0)</f>
        <v>51</v>
      </c>
      <c r="N31" s="68">
        <f t="shared" si="2"/>
        <v>4</v>
      </c>
      <c r="O31" s="68">
        <f t="shared" si="3"/>
        <v>10</v>
      </c>
      <c r="P31" s="68">
        <f t="shared" si="4"/>
        <v>2</v>
      </c>
    </row>
    <row r="32" spans="1:16" ht="12.75">
      <c r="A32" s="75">
        <v>30</v>
      </c>
      <c r="B32" s="66" t="str">
        <f>IF(D32=0,".",VLOOKUP($D32,'databáze hráčů'!$B$3:$I$402,2,FALSE))</f>
        <v>Derzsi Ladislav</v>
      </c>
      <c r="C32" s="66" t="str">
        <f>IF($D32=0,".",VLOOKUP($D32,'databáze hráčů'!$B$3:$I$402,7,FALSE))</f>
        <v>MGK Adara Radějov</v>
      </c>
      <c r="D32" s="163">
        <v>3431</v>
      </c>
      <c r="E32" s="103" t="str">
        <f>IF($D32=0,".",VLOOKUP($D32,'databáze hráčů'!$B$3:$I$402,4,FALSE))</f>
        <v>M</v>
      </c>
      <c r="F32" s="67">
        <f>IF($D32=0,".",VLOOKUP($D32,'databáze hráčů'!$B$3:$I$402,8,FALSE))</f>
        <v>5</v>
      </c>
      <c r="G32" s="122">
        <v>26</v>
      </c>
      <c r="H32" s="122">
        <v>30</v>
      </c>
      <c r="I32" s="122">
        <v>25</v>
      </c>
      <c r="J32" s="122">
        <v>24</v>
      </c>
      <c r="K32" s="68">
        <f t="shared" si="0"/>
        <v>105</v>
      </c>
      <c r="L32" s="69">
        <f t="shared" si="1"/>
        <v>26.25</v>
      </c>
      <c r="M32" s="124">
        <f>IF(ROUND(dotazy!$G$24+(+$N$2-$L32)/dotazy!$H$24,0)&gt;0,ROUND(dotazy!$G$24+(+$N$2-$L32)/dotazy!$H$24,0),0)</f>
        <v>50</v>
      </c>
      <c r="N32" s="68">
        <f t="shared" si="2"/>
        <v>4</v>
      </c>
      <c r="O32" s="68">
        <f t="shared" si="3"/>
        <v>6</v>
      </c>
      <c r="P32" s="68">
        <f t="shared" si="4"/>
        <v>1</v>
      </c>
    </row>
    <row r="33" spans="1:16" ht="12.75">
      <c r="A33" s="75">
        <v>31</v>
      </c>
      <c r="B33" s="66" t="str">
        <f>IF(D33=0,".",VLOOKUP($D33,'databáze hráčů'!$B$3:$I$402,2,FALSE))</f>
        <v>Žaloudková Radka</v>
      </c>
      <c r="C33" s="66" t="str">
        <f>IF($D33=0,".",VLOOKUP($D33,'databáze hráčů'!$B$3:$I$402,7,FALSE))</f>
        <v>MGC ´90 Brno</v>
      </c>
      <c r="D33" s="163">
        <v>2332</v>
      </c>
      <c r="E33" s="103" t="str">
        <f>IF($D33=0,".",VLOOKUP($D33,'databáze hráčů'!$B$3:$I$402,4,FALSE))</f>
        <v>Z</v>
      </c>
      <c r="F33" s="67">
        <f>IF($D33=0,".",VLOOKUP($D33,'databáze hráčů'!$B$3:$I$402,8,FALSE))</f>
        <v>2</v>
      </c>
      <c r="G33" s="122">
        <v>29</v>
      </c>
      <c r="H33" s="122">
        <v>26</v>
      </c>
      <c r="I33" s="122">
        <v>28</v>
      </c>
      <c r="J33" s="122">
        <v>23</v>
      </c>
      <c r="K33" s="68">
        <f t="shared" si="0"/>
        <v>106</v>
      </c>
      <c r="L33" s="69">
        <f t="shared" si="1"/>
        <v>26.5</v>
      </c>
      <c r="M33" s="124">
        <f>IF(ROUND(dotazy!$G$24+(+$N$2-$L33)/dotazy!$H$24,0)&gt;0,ROUND(dotazy!$G$24+(+$N$2-$L33)/dotazy!$H$24,0),0)</f>
        <v>49</v>
      </c>
      <c r="N33" s="68">
        <f t="shared" si="2"/>
        <v>4</v>
      </c>
      <c r="O33" s="68">
        <f t="shared" si="3"/>
        <v>6</v>
      </c>
      <c r="P33" s="68">
        <f t="shared" si="4"/>
        <v>2</v>
      </c>
    </row>
    <row r="34" spans="1:16" ht="12.75">
      <c r="A34" s="75">
        <v>32</v>
      </c>
      <c r="B34" s="66" t="str">
        <f>IF(D34=0,".",VLOOKUP($D34,'databáze hráčů'!$B$3:$I$402,2,FALSE))</f>
        <v>Mlčoch Martin</v>
      </c>
      <c r="C34" s="66" t="str">
        <f>IF($D34=0,".",VLOOKUP($D34,'databáze hráčů'!$B$3:$I$402,7,FALSE))</f>
        <v>1. DGC Bystřice p. H.</v>
      </c>
      <c r="D34" s="163">
        <v>2433</v>
      </c>
      <c r="E34" s="103" t="str">
        <f>IF($D34=0,".",VLOOKUP($D34,'databáze hráčů'!$B$3:$I$402,4,FALSE))</f>
        <v>M</v>
      </c>
      <c r="F34" s="67">
        <f>IF($D34=0,".",VLOOKUP($D34,'databáze hráčů'!$B$3:$I$402,8,FALSE))</f>
        <v>1</v>
      </c>
      <c r="G34" s="122">
        <v>28</v>
      </c>
      <c r="H34" s="122">
        <v>26</v>
      </c>
      <c r="I34" s="122">
        <v>28</v>
      </c>
      <c r="J34" s="122">
        <v>24</v>
      </c>
      <c r="K34" s="68">
        <f t="shared" si="0"/>
        <v>106</v>
      </c>
      <c r="L34" s="69">
        <f t="shared" si="1"/>
        <v>26.5</v>
      </c>
      <c r="M34" s="124">
        <f>IF(ROUND(dotazy!$G$24+(+$N$2-$L34)/dotazy!$H$24,0)&gt;0,ROUND(dotazy!$G$24+(+$N$2-$L34)/dotazy!$H$24,0),0)</f>
        <v>49</v>
      </c>
      <c r="N34" s="68">
        <f t="shared" si="2"/>
        <v>4</v>
      </c>
      <c r="O34" s="68">
        <f t="shared" si="3"/>
        <v>4</v>
      </c>
      <c r="P34" s="68">
        <f t="shared" si="4"/>
        <v>2</v>
      </c>
    </row>
    <row r="35" spans="1:16" ht="12.75">
      <c r="A35" s="75">
        <v>33</v>
      </c>
      <c r="B35" s="66" t="str">
        <f>IF(D35=0,".",VLOOKUP($D35,'databáze hráčů'!$B$3:$I$402,2,FALSE))</f>
        <v>Klimek Tomáš</v>
      </c>
      <c r="C35" s="66" t="str">
        <f>IF($D35=0,".",VLOOKUP($D35,'databáze hráčů'!$B$3:$I$402,7,FALSE))</f>
        <v>MGC Holešov</v>
      </c>
      <c r="D35" s="163">
        <v>3312</v>
      </c>
      <c r="E35" s="103" t="str">
        <f>IF($D35=0,".",VLOOKUP($D35,'databáze hráčů'!$B$3:$I$402,4,FALSE))</f>
        <v>Jz</v>
      </c>
      <c r="F35" s="67">
        <f>IF($D35=0,".",VLOOKUP($D35,'databáze hráčů'!$B$3:$I$402,8,FALSE))</f>
        <v>2</v>
      </c>
      <c r="G35" s="122">
        <v>31</v>
      </c>
      <c r="H35" s="122">
        <v>23</v>
      </c>
      <c r="I35" s="122">
        <v>25</v>
      </c>
      <c r="J35" s="122">
        <v>28</v>
      </c>
      <c r="K35" s="68">
        <f aca="true" t="shared" si="5" ref="K35:K59">SUM(G35:J35)</f>
        <v>107</v>
      </c>
      <c r="L35" s="69">
        <f aca="true" t="shared" si="6" ref="L35:L59">+K35/COUNT(G35:J35)</f>
        <v>26.75</v>
      </c>
      <c r="M35" s="124">
        <f>IF(ROUND(dotazy!$G$24+(+$N$2-$L35)/dotazy!$H$24,0)&gt;0,ROUND(dotazy!$G$24+(+$N$2-$L35)/dotazy!$H$24,0),0)</f>
        <v>48</v>
      </c>
      <c r="N35" s="68">
        <f aca="true" t="shared" si="7" ref="N35:N59">+COUNT(G35:J35)</f>
        <v>4</v>
      </c>
      <c r="O35" s="68">
        <f aca="true" t="shared" si="8" ref="O35:O59">MAX(G35:J35)-MIN(G35:J35)</f>
        <v>8</v>
      </c>
      <c r="P35" s="68">
        <f aca="true" t="shared" si="9" ref="P35:P59">LARGE(G35:J35,2)-SMALL(G35:J35,2)</f>
        <v>3</v>
      </c>
    </row>
    <row r="36" spans="1:16" ht="12.75">
      <c r="A36" s="75">
        <v>34</v>
      </c>
      <c r="B36" s="66" t="str">
        <f>IF(D36=0,".",VLOOKUP($D36,'databáze hráčů'!$B$3:$I$402,2,FALSE))</f>
        <v>Skoupý Petr</v>
      </c>
      <c r="C36" s="66" t="str">
        <f>IF($D36=0,".",VLOOKUP($D36,'databáze hráčů'!$B$3:$I$402,7,FALSE))</f>
        <v>ME Blansko</v>
      </c>
      <c r="D36" s="163">
        <v>2937</v>
      </c>
      <c r="E36" s="103" t="str">
        <f>IF($D36=0,".",VLOOKUP($D36,'databáze hráčů'!$B$3:$I$402,4,FALSE))</f>
        <v>S</v>
      </c>
      <c r="F36" s="67">
        <f>IF($D36=0,".",VLOOKUP($D36,'databáze hráčů'!$B$3:$I$402,8,FALSE))</f>
        <v>1</v>
      </c>
      <c r="G36" s="122">
        <v>31</v>
      </c>
      <c r="H36" s="122">
        <v>24</v>
      </c>
      <c r="I36" s="122">
        <v>26</v>
      </c>
      <c r="J36" s="122">
        <v>26</v>
      </c>
      <c r="K36" s="68">
        <f t="shared" si="5"/>
        <v>107</v>
      </c>
      <c r="L36" s="69">
        <f t="shared" si="6"/>
        <v>26.75</v>
      </c>
      <c r="M36" s="124">
        <f>IF(ROUND(dotazy!$G$24+(+$N$2-$L36)/dotazy!$H$24,0)&gt;0,ROUND(dotazy!$G$24+(+$N$2-$L36)/dotazy!$H$24,0),0)</f>
        <v>48</v>
      </c>
      <c r="N36" s="68">
        <f t="shared" si="7"/>
        <v>4</v>
      </c>
      <c r="O36" s="68">
        <f t="shared" si="8"/>
        <v>7</v>
      </c>
      <c r="P36" s="68">
        <f t="shared" si="9"/>
        <v>0</v>
      </c>
    </row>
    <row r="37" spans="1:16" ht="12.75">
      <c r="A37" s="75">
        <v>35</v>
      </c>
      <c r="B37" s="66" t="str">
        <f>IF(D37=0,".",VLOOKUP($D37,'databáze hráčů'!$B$3:$I$402,2,FALSE))</f>
        <v>Jandová Karolína</v>
      </c>
      <c r="C37" s="66" t="str">
        <f>IF($D37=0,".",VLOOKUP($D37,'databáze hráčů'!$B$3:$I$402,7,FALSE))</f>
        <v>SK Mlýn Přerov</v>
      </c>
      <c r="D37" s="163">
        <v>3320</v>
      </c>
      <c r="E37" s="103" t="str">
        <f>IF($D37=0,".",VLOOKUP($D37,'databáze hráčů'!$B$3:$I$402,4,FALSE))</f>
        <v>Jza</v>
      </c>
      <c r="F37" s="67">
        <f>IF($D37=0,".",VLOOKUP($D37,'databáze hráčů'!$B$3:$I$402,8,FALSE))</f>
        <v>1</v>
      </c>
      <c r="G37" s="122">
        <v>28</v>
      </c>
      <c r="H37" s="122">
        <v>25</v>
      </c>
      <c r="I37" s="122">
        <v>31</v>
      </c>
      <c r="J37" s="122">
        <v>24</v>
      </c>
      <c r="K37" s="68">
        <f t="shared" si="5"/>
        <v>108</v>
      </c>
      <c r="L37" s="69">
        <f t="shared" si="6"/>
        <v>27</v>
      </c>
      <c r="M37" s="124">
        <f>IF(ROUND(dotazy!$G$24+(+$N$2-$L37)/dotazy!$H$24,0)&gt;0,ROUND(dotazy!$G$24+(+$N$2-$L37)/dotazy!$H$24,0),0)</f>
        <v>47</v>
      </c>
      <c r="N37" s="68">
        <f t="shared" si="7"/>
        <v>4</v>
      </c>
      <c r="O37" s="68">
        <f t="shared" si="8"/>
        <v>7</v>
      </c>
      <c r="P37" s="68">
        <f t="shared" si="9"/>
        <v>3</v>
      </c>
    </row>
    <row r="38" spans="1:16" ht="12.75">
      <c r="A38" s="75">
        <v>36</v>
      </c>
      <c r="B38" s="66" t="str">
        <f>IF(D38=0,".",VLOOKUP($D38,'databáze hráčů'!$B$3:$I$402,2,FALSE))</f>
        <v>Jendruščák Roman</v>
      </c>
      <c r="C38" s="66" t="str">
        <f>IF($D38=0,".",VLOOKUP($D38,'databáze hráčů'!$B$3:$I$402,7,FALSE))</f>
        <v>MGC ´90 Brno</v>
      </c>
      <c r="D38" s="163">
        <v>3318</v>
      </c>
      <c r="E38" s="103" t="str">
        <f>IF($D38=0,".",VLOOKUP($D38,'databáze hráčů'!$B$3:$I$402,4,FALSE))</f>
        <v>J</v>
      </c>
      <c r="F38" s="67">
        <f>IF($D38=0,".",VLOOKUP($D38,'databáze hráčů'!$B$3:$I$402,8,FALSE))</f>
        <v>3</v>
      </c>
      <c r="G38" s="122">
        <v>25</v>
      </c>
      <c r="H38" s="122">
        <v>23</v>
      </c>
      <c r="I38" s="122">
        <v>28</v>
      </c>
      <c r="J38" s="122">
        <v>32</v>
      </c>
      <c r="K38" s="68">
        <f t="shared" si="5"/>
        <v>108</v>
      </c>
      <c r="L38" s="69">
        <f t="shared" si="6"/>
        <v>27</v>
      </c>
      <c r="M38" s="124">
        <f>IF(ROUND(dotazy!$G$24+(+$N$2-$L38)/dotazy!$H$24,0)&gt;0,ROUND(dotazy!$G$24+(+$N$2-$L38)/dotazy!$H$24,0),0)</f>
        <v>47</v>
      </c>
      <c r="N38" s="68">
        <f t="shared" si="7"/>
        <v>4</v>
      </c>
      <c r="O38" s="68">
        <f t="shared" si="8"/>
        <v>9</v>
      </c>
      <c r="P38" s="68">
        <f t="shared" si="9"/>
        <v>3</v>
      </c>
    </row>
    <row r="39" spans="1:16" ht="12.75">
      <c r="A39" s="75">
        <v>37</v>
      </c>
      <c r="B39" s="66" t="str">
        <f>IF(D39=0,".",VLOOKUP($D39,'databáze hráčů'!$B$3:$I$402,2,FALSE))</f>
        <v>Rimpler Josef</v>
      </c>
      <c r="C39" s="66" t="str">
        <f>IF($D39=0,".",VLOOKUP($D39,'databáze hráčů'!$B$3:$I$402,7,FALSE))</f>
        <v>MGC Jedovnice</v>
      </c>
      <c r="D39" s="163">
        <v>2596</v>
      </c>
      <c r="E39" s="103" t="str">
        <f>IF($D39=0,".",VLOOKUP($D39,'databáze hráčů'!$B$3:$I$402,4,FALSE))</f>
        <v>S2</v>
      </c>
      <c r="F39" s="67">
        <f>IF($D39=0,".",VLOOKUP($D39,'databáze hráčů'!$B$3:$I$402,8,FALSE))</f>
        <v>1</v>
      </c>
      <c r="G39" s="122">
        <v>23</v>
      </c>
      <c r="H39" s="122">
        <v>28</v>
      </c>
      <c r="I39" s="122">
        <v>29</v>
      </c>
      <c r="J39" s="122">
        <v>29</v>
      </c>
      <c r="K39" s="68">
        <f t="shared" si="5"/>
        <v>109</v>
      </c>
      <c r="L39" s="69">
        <f t="shared" si="6"/>
        <v>27.25</v>
      </c>
      <c r="M39" s="124">
        <f>IF(ROUND(dotazy!$G$24+(+$N$2-$L39)/dotazy!$H$24,0)&gt;0,ROUND(dotazy!$G$24+(+$N$2-$L39)/dotazy!$H$24,0),0)</f>
        <v>46</v>
      </c>
      <c r="N39" s="68">
        <f t="shared" si="7"/>
        <v>4</v>
      </c>
      <c r="O39" s="68">
        <f t="shared" si="8"/>
        <v>6</v>
      </c>
      <c r="P39" s="68">
        <f t="shared" si="9"/>
        <v>1</v>
      </c>
    </row>
    <row r="40" spans="1:16" ht="12.75">
      <c r="A40" s="75">
        <v>38</v>
      </c>
      <c r="B40" s="66" t="str">
        <f>IF(D40=0,".",VLOOKUP($D40,'databáze hráčů'!$B$3:$I$402,2,FALSE))</f>
        <v>Pargáčová Vlasta</v>
      </c>
      <c r="C40" s="66" t="str">
        <f>IF($D40=0,".",VLOOKUP($D40,'databáze hráčů'!$B$3:$I$402,7,FALSE))</f>
        <v>Start Kopřivnice</v>
      </c>
      <c r="D40" s="163">
        <v>3375</v>
      </c>
      <c r="E40" s="103" t="str">
        <f>IF($D40=0,".",VLOOKUP($D40,'databáze hráčů'!$B$3:$I$402,4,FALSE))</f>
        <v>Se</v>
      </c>
      <c r="F40" s="67">
        <f>IF($D40=0,".",VLOOKUP($D40,'databáze hráčů'!$B$3:$I$402,8,FALSE))</f>
        <v>2</v>
      </c>
      <c r="G40" s="122">
        <v>26</v>
      </c>
      <c r="H40" s="122">
        <v>31</v>
      </c>
      <c r="I40" s="122">
        <v>30</v>
      </c>
      <c r="J40" s="122">
        <v>25</v>
      </c>
      <c r="K40" s="68">
        <f t="shared" si="5"/>
        <v>112</v>
      </c>
      <c r="L40" s="69">
        <f t="shared" si="6"/>
        <v>28</v>
      </c>
      <c r="M40" s="124">
        <f>IF(ROUND(dotazy!$G$24+(+$N$2-$L40)/dotazy!$H$24,0)&gt;0,ROUND(dotazy!$G$24+(+$N$2-$L40)/dotazy!$H$24,0),0)</f>
        <v>43</v>
      </c>
      <c r="N40" s="68">
        <f t="shared" si="7"/>
        <v>4</v>
      </c>
      <c r="O40" s="68">
        <f t="shared" si="8"/>
        <v>6</v>
      </c>
      <c r="P40" s="68">
        <f t="shared" si="9"/>
        <v>4</v>
      </c>
    </row>
    <row r="41" spans="1:16" ht="12.75">
      <c r="A41" s="75">
        <v>39</v>
      </c>
      <c r="B41" s="66" t="str">
        <f>IF(D41=0,".",VLOOKUP($D41,'databáze hráčů'!$B$3:$I$402,2,FALSE))</f>
        <v>Rieger Lumír</v>
      </c>
      <c r="C41" s="66" t="str">
        <f>IF($D41=0,".",VLOOKUP($D41,'databáze hráčů'!$B$3:$I$402,7,FALSE))</f>
        <v>Start Kopřivnice</v>
      </c>
      <c r="D41" s="163">
        <v>2726</v>
      </c>
      <c r="E41" s="103" t="str">
        <f>IF($D41=0,".",VLOOKUP($D41,'databáze hráčů'!$B$3:$I$402,4,FALSE))</f>
        <v>M</v>
      </c>
      <c r="F41" s="67">
        <f>IF($D41=0,".",VLOOKUP($D41,'databáze hráčů'!$B$3:$I$402,8,FALSE))</f>
        <v>2</v>
      </c>
      <c r="G41" s="122">
        <v>27</v>
      </c>
      <c r="H41" s="122">
        <v>28</v>
      </c>
      <c r="I41" s="122">
        <v>29</v>
      </c>
      <c r="J41" s="122">
        <v>31</v>
      </c>
      <c r="K41" s="68">
        <f t="shared" si="5"/>
        <v>115</v>
      </c>
      <c r="L41" s="69">
        <f t="shared" si="6"/>
        <v>28.75</v>
      </c>
      <c r="M41" s="124">
        <f>IF(ROUND(dotazy!$G$24+(+$N$2-$L41)/dotazy!$H$24,0)&gt;0,ROUND(dotazy!$G$24+(+$N$2-$L41)/dotazy!$H$24,0),0)</f>
        <v>40</v>
      </c>
      <c r="N41" s="68">
        <f t="shared" si="7"/>
        <v>4</v>
      </c>
      <c r="O41" s="68">
        <f t="shared" si="8"/>
        <v>4</v>
      </c>
      <c r="P41" s="68">
        <f t="shared" si="9"/>
        <v>1</v>
      </c>
    </row>
    <row r="42" spans="1:16" ht="12.75">
      <c r="A42" s="75">
        <v>40</v>
      </c>
      <c r="B42" s="66" t="s">
        <v>1032</v>
      </c>
      <c r="C42" s="66" t="s">
        <v>86</v>
      </c>
      <c r="D42" s="163">
        <v>3397</v>
      </c>
      <c r="E42" s="103" t="s">
        <v>499</v>
      </c>
      <c r="F42" s="67" t="s">
        <v>570</v>
      </c>
      <c r="G42" s="122">
        <v>29</v>
      </c>
      <c r="H42" s="122">
        <v>28</v>
      </c>
      <c r="I42" s="122">
        <v>30</v>
      </c>
      <c r="J42" s="122">
        <v>29</v>
      </c>
      <c r="K42" s="68">
        <f t="shared" si="5"/>
        <v>116</v>
      </c>
      <c r="L42" s="69">
        <f t="shared" si="6"/>
        <v>29</v>
      </c>
      <c r="M42" s="124">
        <f>IF(ROUND(dotazy!$G$24+(+$N$2-$L42)/dotazy!$H$24,0)&gt;0,ROUND(dotazy!$G$24+(+$N$2-$L42)/dotazy!$H$24,0),0)</f>
        <v>39</v>
      </c>
      <c r="N42" s="68">
        <f t="shared" si="7"/>
        <v>4</v>
      </c>
      <c r="O42" s="68">
        <f t="shared" si="8"/>
        <v>2</v>
      </c>
      <c r="P42" s="68">
        <f t="shared" si="9"/>
        <v>0</v>
      </c>
    </row>
    <row r="43" spans="1:16" ht="12.75">
      <c r="A43" s="75">
        <v>41</v>
      </c>
      <c r="B43" s="66" t="str">
        <f>IF(D43=0,".",VLOOKUP($D43,'databáze hráčů'!$B$3:$I$402,2,FALSE))</f>
        <v>Paytina Ján</v>
      </c>
      <c r="C43" s="66" t="str">
        <f>IF($D43=0,".",VLOOKUP($D43,'databáze hráčů'!$B$3:$I$402,7,FALSE))</f>
        <v>MGK Adara Radějov</v>
      </c>
      <c r="D43" s="163">
        <v>3433</v>
      </c>
      <c r="E43" s="103" t="str">
        <f>IF($D43=0,".",VLOOKUP($D43,'databáze hráčů'!$B$3:$I$402,4,FALSE))</f>
        <v>M</v>
      </c>
      <c r="F43" s="67">
        <f>IF($D43=0,".",VLOOKUP($D43,'databáze hráčů'!$B$3:$I$402,8,FALSE))</f>
        <v>5</v>
      </c>
      <c r="G43" s="122">
        <v>29</v>
      </c>
      <c r="H43" s="122">
        <v>30</v>
      </c>
      <c r="I43" s="122">
        <v>29</v>
      </c>
      <c r="J43" s="122">
        <v>29</v>
      </c>
      <c r="K43" s="68">
        <f t="shared" si="5"/>
        <v>117</v>
      </c>
      <c r="L43" s="69">
        <f t="shared" si="6"/>
        <v>29.25</v>
      </c>
      <c r="M43" s="124">
        <f>IF(ROUND(dotazy!$G$24+(+$N$2-$L43)/dotazy!$H$24,0)&gt;0,ROUND(dotazy!$G$24+(+$N$2-$L43)/dotazy!$H$24,0),0)</f>
        <v>38</v>
      </c>
      <c r="N43" s="68">
        <f t="shared" si="7"/>
        <v>4</v>
      </c>
      <c r="O43" s="68">
        <f t="shared" si="8"/>
        <v>1</v>
      </c>
      <c r="P43" s="68">
        <f t="shared" si="9"/>
        <v>0</v>
      </c>
    </row>
    <row r="44" spans="1:16" ht="12.75">
      <c r="A44" s="75">
        <v>42</v>
      </c>
      <c r="B44" s="66" t="str">
        <f>IF(D44=0,".",VLOOKUP($D44,'databáze hráčů'!$B$3:$I$402,2,FALSE))</f>
        <v>Mucha Josef</v>
      </c>
      <c r="C44" s="66" t="str">
        <f>IF($D44=0,".",VLOOKUP($D44,'databáze hráčů'!$B$3:$I$402,7,FALSE))</f>
        <v>MGC Jedovnice</v>
      </c>
      <c r="D44" s="163">
        <v>1923</v>
      </c>
      <c r="E44" s="103" t="str">
        <f>IF($D44=0,".",VLOOKUP($D44,'databáze hráčů'!$B$3:$I$402,4,FALSE))</f>
        <v>S</v>
      </c>
      <c r="F44" s="67">
        <f>IF($D44=0,".",VLOOKUP($D44,'databáze hráčů'!$B$3:$I$402,8,FALSE))</f>
        <v>3</v>
      </c>
      <c r="G44" s="122">
        <v>28</v>
      </c>
      <c r="H44" s="122">
        <v>27</v>
      </c>
      <c r="I44" s="122">
        <v>32</v>
      </c>
      <c r="J44" s="122">
        <v>31</v>
      </c>
      <c r="K44" s="68">
        <f t="shared" si="5"/>
        <v>118</v>
      </c>
      <c r="L44" s="69">
        <f t="shared" si="6"/>
        <v>29.5</v>
      </c>
      <c r="M44" s="124">
        <f>IF(ROUND(dotazy!$G$24+(+$N$2-$L44)/dotazy!$H$24,0)&gt;0,ROUND(dotazy!$G$24+(+$N$2-$L44)/dotazy!$H$24,0),0)</f>
        <v>37</v>
      </c>
      <c r="N44" s="68">
        <f t="shared" si="7"/>
        <v>4</v>
      </c>
      <c r="O44" s="68">
        <f t="shared" si="8"/>
        <v>5</v>
      </c>
      <c r="P44" s="68">
        <f t="shared" si="9"/>
        <v>3</v>
      </c>
    </row>
    <row r="45" spans="1:16" ht="12.75">
      <c r="A45" s="75">
        <v>43</v>
      </c>
      <c r="B45" s="66" t="str">
        <f>IF(D45=0,".",VLOOKUP($D45,'databáze hráčů'!$B$3:$I$402,2,FALSE))</f>
        <v>Mikulík Oldřich</v>
      </c>
      <c r="C45" s="66" t="str">
        <f>IF($D45=0,".",VLOOKUP($D45,'databáze hráčů'!$B$3:$I$402,7,FALSE))</f>
        <v>1. DGC Bystřice p. H.</v>
      </c>
      <c r="D45" s="163">
        <v>1242</v>
      </c>
      <c r="E45" s="103" t="str">
        <f>IF($D45=0,".",VLOOKUP($D45,'databáze hráčů'!$B$3:$I$402,4,FALSE))</f>
        <v>S2</v>
      </c>
      <c r="F45" s="67">
        <f>IF($D45=0,".",VLOOKUP($D45,'databáze hráčů'!$B$3:$I$402,8,FALSE))</f>
        <v>4</v>
      </c>
      <c r="G45" s="122">
        <v>32</v>
      </c>
      <c r="H45" s="122">
        <v>28</v>
      </c>
      <c r="I45" s="122">
        <v>24</v>
      </c>
      <c r="J45" s="122">
        <v>34</v>
      </c>
      <c r="K45" s="68">
        <f t="shared" si="5"/>
        <v>118</v>
      </c>
      <c r="L45" s="69">
        <f t="shared" si="6"/>
        <v>29.5</v>
      </c>
      <c r="M45" s="124">
        <f>IF(ROUND(dotazy!$G$24+(+$N$2-$L45)/dotazy!$H$24,0)&gt;0,ROUND(dotazy!$G$24+(+$N$2-$L45)/dotazy!$H$24,0),0)</f>
        <v>37</v>
      </c>
      <c r="N45" s="68">
        <f t="shared" si="7"/>
        <v>4</v>
      </c>
      <c r="O45" s="68">
        <f t="shared" si="8"/>
        <v>10</v>
      </c>
      <c r="P45" s="68">
        <f t="shared" si="9"/>
        <v>4</v>
      </c>
    </row>
    <row r="46" spans="1:16" ht="12.75">
      <c r="A46" s="75">
        <v>44</v>
      </c>
      <c r="B46" s="66" t="str">
        <f>IF(D46=0,".",VLOOKUP($D46,'databáze hráčů'!$B$3:$I$402,2,FALSE))</f>
        <v>Procházka Emil</v>
      </c>
      <c r="C46" s="66" t="str">
        <f>IF($D46=0,".",VLOOKUP($D46,'databáze hráčů'!$B$3:$I$402,7,FALSE))</f>
        <v>MGC Jedovnice</v>
      </c>
      <c r="D46" s="163">
        <v>2374</v>
      </c>
      <c r="E46" s="103" t="str">
        <f>IF($D46=0,".",VLOOKUP($D46,'databáze hráčů'!$B$3:$I$402,4,FALSE))</f>
        <v>S2</v>
      </c>
      <c r="F46" s="67">
        <f>IF($D46=0,".",VLOOKUP($D46,'databáze hráčů'!$B$3:$I$402,8,FALSE))</f>
        <v>4</v>
      </c>
      <c r="G46" s="122">
        <v>28</v>
      </c>
      <c r="H46" s="122">
        <v>30</v>
      </c>
      <c r="I46" s="122">
        <v>28</v>
      </c>
      <c r="J46" s="122">
        <v>32</v>
      </c>
      <c r="K46" s="68">
        <f t="shared" si="5"/>
        <v>118</v>
      </c>
      <c r="L46" s="69">
        <f t="shared" si="6"/>
        <v>29.5</v>
      </c>
      <c r="M46" s="124">
        <f>IF(ROUND(dotazy!$G$24+(+$N$2-$L46)/dotazy!$H$24,0)&gt;0,ROUND(dotazy!$G$24+(+$N$2-$L46)/dotazy!$H$24,0),0)</f>
        <v>37</v>
      </c>
      <c r="N46" s="68">
        <f t="shared" si="7"/>
        <v>4</v>
      </c>
      <c r="O46" s="68">
        <f t="shared" si="8"/>
        <v>4</v>
      </c>
      <c r="P46" s="68">
        <f t="shared" si="9"/>
        <v>2</v>
      </c>
    </row>
    <row r="47" spans="1:16" ht="12.75">
      <c r="A47" s="75">
        <v>45</v>
      </c>
      <c r="B47" s="66" t="str">
        <f>IF(D47=0,".",VLOOKUP($D47,'databáze hráčů'!$B$3:$I$402,2,FALSE))</f>
        <v>Řehulka Jan</v>
      </c>
      <c r="C47" s="66" t="str">
        <f>IF($D47=0,".",VLOOKUP($D47,'databáze hráčů'!$B$3:$I$402,7,FALSE))</f>
        <v>MGC Jedovnice</v>
      </c>
      <c r="D47" s="163">
        <v>2567</v>
      </c>
      <c r="E47" s="103" t="str">
        <f>IF($D47=0,".",VLOOKUP($D47,'databáze hráčů'!$B$3:$I$402,4,FALSE))</f>
        <v>S</v>
      </c>
      <c r="F47" s="67">
        <f>IF($D47=0,".",VLOOKUP($D47,'databáze hráčů'!$B$3:$I$402,8,FALSE))</f>
        <v>2</v>
      </c>
      <c r="G47" s="122">
        <v>26</v>
      </c>
      <c r="H47" s="122">
        <v>31</v>
      </c>
      <c r="I47" s="122">
        <v>30</v>
      </c>
      <c r="J47" s="122">
        <v>34</v>
      </c>
      <c r="K47" s="68">
        <f t="shared" si="5"/>
        <v>121</v>
      </c>
      <c r="L47" s="69">
        <f t="shared" si="6"/>
        <v>30.25</v>
      </c>
      <c r="M47" s="124">
        <f>IF(ROUND(dotazy!$G$24+(+$N$2-$L47)/dotazy!$H$24,0)&gt;0,ROUND(dotazy!$G$24+(+$N$2-$L47)/dotazy!$H$24,0),0)</f>
        <v>34</v>
      </c>
      <c r="N47" s="68">
        <f t="shared" si="7"/>
        <v>4</v>
      </c>
      <c r="O47" s="68">
        <f t="shared" si="8"/>
        <v>8</v>
      </c>
      <c r="P47" s="68">
        <f t="shared" si="9"/>
        <v>1</v>
      </c>
    </row>
    <row r="48" spans="1:16" ht="12.75">
      <c r="A48" s="75">
        <v>46</v>
      </c>
      <c r="B48" s="66" t="str">
        <f>IF(D48=0,".",VLOOKUP($D48,'databáze hráčů'!$B$3:$I$402,2,FALSE))</f>
        <v>Proška Jiří</v>
      </c>
      <c r="C48" s="66" t="str">
        <f>IF($D48=0,".",VLOOKUP($D48,'databáze hráčů'!$B$3:$I$402,7,FALSE))</f>
        <v>SK Mlýn Přerov</v>
      </c>
      <c r="D48" s="163">
        <v>3353</v>
      </c>
      <c r="E48" s="103" t="str">
        <f>IF($D48=0,".",VLOOKUP($D48,'databáze hráčů'!$B$3:$I$402,4,FALSE))</f>
        <v>Jz</v>
      </c>
      <c r="F48" s="67">
        <f>IF($D48=0,".",VLOOKUP($D48,'databáze hráčů'!$B$3:$I$402,8,FALSE))</f>
        <v>4</v>
      </c>
      <c r="G48" s="122">
        <v>30</v>
      </c>
      <c r="H48" s="122">
        <v>29</v>
      </c>
      <c r="I48" s="122">
        <v>28</v>
      </c>
      <c r="J48" s="122">
        <v>35</v>
      </c>
      <c r="K48" s="68">
        <f t="shared" si="5"/>
        <v>122</v>
      </c>
      <c r="L48" s="69">
        <f t="shared" si="6"/>
        <v>30.5</v>
      </c>
      <c r="M48" s="124">
        <f>IF(ROUND(dotazy!$G$24+(+$N$2-$L48)/dotazy!$H$24,0)&gt;0,ROUND(dotazy!$G$24+(+$N$2-$L48)/dotazy!$H$24,0),0)</f>
        <v>33</v>
      </c>
      <c r="N48" s="68">
        <f t="shared" si="7"/>
        <v>4</v>
      </c>
      <c r="O48" s="68">
        <f t="shared" si="8"/>
        <v>7</v>
      </c>
      <c r="P48" s="68">
        <f t="shared" si="9"/>
        <v>1</v>
      </c>
    </row>
    <row r="49" spans="1:16" ht="12.75">
      <c r="A49" s="75">
        <v>47</v>
      </c>
      <c r="B49" s="66" t="str">
        <f>IF(D49=0,".",VLOOKUP($D49,'databáze hráčů'!$B$3:$I$402,2,FALSE))</f>
        <v>Malachta Radek</v>
      </c>
      <c r="C49" s="66" t="str">
        <f>IF($D49=0,".",VLOOKUP($D49,'databáze hráčů'!$B$3:$I$402,7,FALSE))</f>
        <v>TJ Start Brno</v>
      </c>
      <c r="D49" s="163">
        <v>3348</v>
      </c>
      <c r="E49" s="103" t="str">
        <f>IF($D49=0,".",VLOOKUP($D49,'databáze hráčů'!$B$3:$I$402,4,FALSE))</f>
        <v>J</v>
      </c>
      <c r="F49" s="67">
        <f>IF($D49=0,".",VLOOKUP($D49,'databáze hráčů'!$B$3:$I$402,8,FALSE))</f>
        <v>4</v>
      </c>
      <c r="G49" s="122">
        <v>33</v>
      </c>
      <c r="H49" s="122">
        <v>30</v>
      </c>
      <c r="I49" s="122">
        <v>29</v>
      </c>
      <c r="J49" s="122">
        <v>31</v>
      </c>
      <c r="K49" s="68">
        <f t="shared" si="5"/>
        <v>123</v>
      </c>
      <c r="L49" s="69">
        <f t="shared" si="6"/>
        <v>30.75</v>
      </c>
      <c r="M49" s="124">
        <f>IF(ROUND(dotazy!$G$24+(+$N$2-$L49)/dotazy!$H$24,0)&gt;0,ROUND(dotazy!$G$24+(+$N$2-$L49)/dotazy!$H$24,0),0)</f>
        <v>32</v>
      </c>
      <c r="N49" s="68">
        <f t="shared" si="7"/>
        <v>4</v>
      </c>
      <c r="O49" s="68">
        <f t="shared" si="8"/>
        <v>4</v>
      </c>
      <c r="P49" s="68">
        <f t="shared" si="9"/>
        <v>1</v>
      </c>
    </row>
    <row r="50" spans="1:16" ht="12.75">
      <c r="A50" s="75">
        <v>48</v>
      </c>
      <c r="B50" s="66" t="str">
        <f>IF(D50=0,".",VLOOKUP($D50,'databáze hráčů'!$B$3:$I$402,2,FALSE))</f>
        <v>Hrstka David</v>
      </c>
      <c r="C50" s="66" t="str">
        <f>IF($D50=0,".",VLOOKUP($D50,'databáze hráčů'!$B$3:$I$402,7,FALSE))</f>
        <v>MGC Holešov</v>
      </c>
      <c r="D50" s="163">
        <v>3283</v>
      </c>
      <c r="E50" s="103" t="str">
        <f>IF($D50=0,".",VLOOKUP($D50,'databáze hráčů'!$B$3:$I$402,4,FALSE))</f>
        <v>Jz</v>
      </c>
      <c r="F50" s="67">
        <f>IF($D50=0,".",VLOOKUP($D50,'databáze hráčů'!$B$3:$I$402,8,FALSE))</f>
        <v>3</v>
      </c>
      <c r="G50" s="122">
        <v>37</v>
      </c>
      <c r="H50" s="122">
        <v>26</v>
      </c>
      <c r="I50" s="122">
        <v>29</v>
      </c>
      <c r="J50" s="122">
        <v>32</v>
      </c>
      <c r="K50" s="68">
        <f t="shared" si="5"/>
        <v>124</v>
      </c>
      <c r="L50" s="69">
        <f t="shared" si="6"/>
        <v>31</v>
      </c>
      <c r="M50" s="124">
        <f>IF(ROUND(dotazy!$G$24+(+$N$2-$L50)/dotazy!$H$24,0)&gt;0,ROUND(dotazy!$G$24+(+$N$2-$L50)/dotazy!$H$24,0),0)</f>
        <v>31</v>
      </c>
      <c r="N50" s="68">
        <f t="shared" si="7"/>
        <v>4</v>
      </c>
      <c r="O50" s="68">
        <f t="shared" si="8"/>
        <v>11</v>
      </c>
      <c r="P50" s="68">
        <f t="shared" si="9"/>
        <v>3</v>
      </c>
    </row>
    <row r="51" spans="1:16" ht="12.75">
      <c r="A51" s="75">
        <v>49</v>
      </c>
      <c r="B51" s="66" t="str">
        <f>IF(D51=0,".",VLOOKUP($D51,'databáze hráčů'!$B$3:$I$402,2,FALSE))</f>
        <v>Kocman Radim</v>
      </c>
      <c r="C51" s="66" t="str">
        <f>IF($D51=0,".",VLOOKUP($D51,'databáze hráčů'!$B$3:$I$402,7,FALSE))</f>
        <v>MGC Jedovnice</v>
      </c>
      <c r="D51" s="163">
        <v>2823</v>
      </c>
      <c r="E51" s="103" t="str">
        <f>IF($D51=0,".",VLOOKUP($D51,'databáze hráčů'!$B$3:$I$402,4,FALSE))</f>
        <v>M</v>
      </c>
      <c r="F51" s="67">
        <f>IF($D51=0,".",VLOOKUP($D51,'databáze hráčů'!$B$3:$I$402,8,FALSE))</f>
        <v>3</v>
      </c>
      <c r="G51" s="122">
        <v>30</v>
      </c>
      <c r="H51" s="122">
        <v>30</v>
      </c>
      <c r="I51" s="122">
        <v>30</v>
      </c>
      <c r="J51" s="122">
        <v>35</v>
      </c>
      <c r="K51" s="68">
        <f t="shared" si="5"/>
        <v>125</v>
      </c>
      <c r="L51" s="69">
        <f t="shared" si="6"/>
        <v>31.25</v>
      </c>
      <c r="M51" s="124">
        <f>IF(ROUND(dotazy!$G$24+(+$N$2-$L51)/dotazy!$H$24,0)&gt;0,ROUND(dotazy!$G$24+(+$N$2-$L51)/dotazy!$H$24,0),0)</f>
        <v>30</v>
      </c>
      <c r="N51" s="68">
        <f t="shared" si="7"/>
        <v>4</v>
      </c>
      <c r="O51" s="68">
        <f t="shared" si="8"/>
        <v>5</v>
      </c>
      <c r="P51" s="68">
        <f t="shared" si="9"/>
        <v>0</v>
      </c>
    </row>
    <row r="52" spans="1:16" ht="12.75">
      <c r="A52" s="75">
        <f>A51+1</f>
        <v>50</v>
      </c>
      <c r="B52" s="66" t="str">
        <f>IF(D52=0,".",VLOOKUP($D52,'databáze hráčů'!$B$3:$I$402,2,FALSE))</f>
        <v>Janda Roman</v>
      </c>
      <c r="C52" s="66" t="str">
        <f>IF($D52=0,".",VLOOKUP($D52,'databáze hráčů'!$B$3:$I$402,7,FALSE))</f>
        <v>SK Mlýn Přerov</v>
      </c>
      <c r="D52" s="163">
        <v>3321</v>
      </c>
      <c r="E52" s="103" t="str">
        <f>IF($D52=0,".",VLOOKUP($D52,'databáze hráčů'!$B$3:$I$402,4,FALSE))</f>
        <v>S</v>
      </c>
      <c r="F52" s="67">
        <f>IF($D52=0,".",VLOOKUP($D52,'databáze hráčů'!$B$3:$I$402,8,FALSE))</f>
        <v>5</v>
      </c>
      <c r="G52" s="122">
        <v>33</v>
      </c>
      <c r="H52" s="122">
        <v>32</v>
      </c>
      <c r="I52" s="122">
        <v>28</v>
      </c>
      <c r="J52" s="122">
        <v>33</v>
      </c>
      <c r="K52" s="68">
        <f t="shared" si="5"/>
        <v>126</v>
      </c>
      <c r="L52" s="69">
        <f t="shared" si="6"/>
        <v>31.5</v>
      </c>
      <c r="M52" s="124">
        <f>IF(ROUND(dotazy!$G$24+(+$N$2-$L52)/dotazy!$H$24,0)&gt;0,ROUND(dotazy!$G$24+(+$N$2-$L52)/dotazy!$H$24,0),0)</f>
        <v>29</v>
      </c>
      <c r="N52" s="68">
        <f t="shared" si="7"/>
        <v>4</v>
      </c>
      <c r="O52" s="68">
        <f t="shared" si="8"/>
        <v>5</v>
      </c>
      <c r="P52" s="68">
        <f t="shared" si="9"/>
        <v>1</v>
      </c>
    </row>
    <row r="53" spans="1:16" ht="12.75">
      <c r="A53" s="75">
        <f aca="true" t="shared" si="10" ref="A53:A59">A52+1</f>
        <v>51</v>
      </c>
      <c r="B53" s="66" t="str">
        <f>IF(D53=0,".",VLOOKUP($D53,'databáze hráčů'!$B$3:$I$402,2,FALSE))</f>
        <v>Král Roman st.</v>
      </c>
      <c r="C53" s="66" t="str">
        <f>IF($D53=0,".",VLOOKUP($D53,'databáze hráčů'!$B$3:$I$402,7,FALSE))</f>
        <v>MGC ´90 Brno</v>
      </c>
      <c r="D53" s="163">
        <v>3400</v>
      </c>
      <c r="E53" s="103" t="str">
        <f>IF($D53=0,".",VLOOKUP($D53,'databáze hráčů'!$B$3:$I$402,4,FALSE))</f>
        <v>S</v>
      </c>
      <c r="F53" s="67">
        <f>IF($D53=0,".",VLOOKUP($D53,'databáze hráčů'!$B$3:$I$402,8,FALSE))</f>
        <v>4</v>
      </c>
      <c r="G53" s="122">
        <v>32</v>
      </c>
      <c r="H53" s="122">
        <v>33</v>
      </c>
      <c r="I53" s="122">
        <v>31</v>
      </c>
      <c r="J53" s="122">
        <v>35</v>
      </c>
      <c r="K53" s="68">
        <f t="shared" si="5"/>
        <v>131</v>
      </c>
      <c r="L53" s="69">
        <f t="shared" si="6"/>
        <v>32.75</v>
      </c>
      <c r="M53" s="124">
        <f>IF(ROUND(dotazy!$G$24+(+$N$2-$L53)/dotazy!$H$24,0)&gt;0,ROUND(dotazy!$G$24+(+$N$2-$L53)/dotazy!$H$24,0),0)</f>
        <v>24</v>
      </c>
      <c r="N53" s="68">
        <f t="shared" si="7"/>
        <v>4</v>
      </c>
      <c r="O53" s="68">
        <f t="shared" si="8"/>
        <v>4</v>
      </c>
      <c r="P53" s="68">
        <f t="shared" si="9"/>
        <v>1</v>
      </c>
    </row>
    <row r="54" spans="1:16" ht="12.75">
      <c r="A54" s="75">
        <f t="shared" si="10"/>
        <v>52</v>
      </c>
      <c r="B54" s="66" t="str">
        <f>IF(D54=0,".",VLOOKUP($D54,'databáze hráčů'!$B$3:$I$402,2,FALSE))</f>
        <v>Nguyen Tat Anh Tuan</v>
      </c>
      <c r="C54" s="66" t="str">
        <f>IF($D54=0,".",VLOOKUP($D54,'databáze hráčů'!$B$3:$I$402,7,FALSE))</f>
        <v>MGC Holešov</v>
      </c>
      <c r="D54" s="163">
        <v>3448</v>
      </c>
      <c r="E54" s="103" t="str">
        <f>IF($D54=0,".",VLOOKUP($D54,'databáze hráčů'!$B$3:$I$402,4,FALSE))</f>
        <v>Jz</v>
      </c>
      <c r="F54" s="67" t="str">
        <f>IF($D54=0,".",VLOOKUP($D54,'databáze hráčů'!$B$3:$I$402,8,FALSE))</f>
        <v>bez</v>
      </c>
      <c r="G54" s="122">
        <v>36</v>
      </c>
      <c r="H54" s="122">
        <v>29</v>
      </c>
      <c r="I54" s="122">
        <v>37</v>
      </c>
      <c r="J54" s="122">
        <v>30</v>
      </c>
      <c r="K54" s="68">
        <f t="shared" si="5"/>
        <v>132</v>
      </c>
      <c r="L54" s="69">
        <f t="shared" si="6"/>
        <v>33</v>
      </c>
      <c r="M54" s="124">
        <f>IF(ROUND(dotazy!$G$24+(+$N$2-$L54)/dotazy!$H$24,0)&gt;0,ROUND(dotazy!$G$24+(+$N$2-$L54)/dotazy!$H$24,0),0)</f>
        <v>23</v>
      </c>
      <c r="N54" s="68">
        <f t="shared" si="7"/>
        <v>4</v>
      </c>
      <c r="O54" s="68">
        <f t="shared" si="8"/>
        <v>8</v>
      </c>
      <c r="P54" s="68">
        <f t="shared" si="9"/>
        <v>6</v>
      </c>
    </row>
    <row r="55" spans="1:16" ht="12.75">
      <c r="A55" s="75">
        <f t="shared" si="10"/>
        <v>53</v>
      </c>
      <c r="B55" s="66" t="str">
        <f>IF(D55=0,".",VLOOKUP($D55,'databáze hráčů'!$B$3:$I$402,2,FALSE))</f>
        <v>Blažková Ema</v>
      </c>
      <c r="C55" s="66" t="str">
        <f>IF($D55=0,".",VLOOKUP($D55,'databáze hráčů'!$B$3:$I$402,7,FALSE))</f>
        <v>Start Kopřivnice</v>
      </c>
      <c r="D55" s="163">
        <v>3351</v>
      </c>
      <c r="E55" s="103" t="str">
        <f>IF($D55=0,".",VLOOKUP($D55,'databáze hráčů'!$B$3:$I$402,4,FALSE))</f>
        <v>Jza</v>
      </c>
      <c r="F55" s="67">
        <f>IF($D55=0,".",VLOOKUP($D55,'databáze hráčů'!$B$3:$I$402,8,FALSE))</f>
        <v>4</v>
      </c>
      <c r="G55" s="122">
        <v>33</v>
      </c>
      <c r="H55" s="122">
        <v>38</v>
      </c>
      <c r="I55" s="122">
        <v>42</v>
      </c>
      <c r="J55" s="122">
        <v>34</v>
      </c>
      <c r="K55" s="68">
        <f t="shared" si="5"/>
        <v>147</v>
      </c>
      <c r="L55" s="69">
        <f t="shared" si="6"/>
        <v>36.75</v>
      </c>
      <c r="M55" s="124">
        <f>IF(ROUND(dotazy!$G$24+(+$N$2-$L55)/dotazy!$H$24,0)&gt;0,ROUND(dotazy!$G$24+(+$N$2-$L55)/dotazy!$H$24,0),0)</f>
        <v>8</v>
      </c>
      <c r="N55" s="68">
        <f t="shared" si="7"/>
        <v>4</v>
      </c>
      <c r="O55" s="68">
        <f t="shared" si="8"/>
        <v>9</v>
      </c>
      <c r="P55" s="68">
        <f t="shared" si="9"/>
        <v>4</v>
      </c>
    </row>
    <row r="56" spans="1:16" ht="12.75">
      <c r="A56" s="75">
        <f t="shared" si="10"/>
        <v>54</v>
      </c>
      <c r="B56" s="66" t="s">
        <v>1030</v>
      </c>
      <c r="C56" s="66" t="s">
        <v>1031</v>
      </c>
      <c r="D56" s="163">
        <v>3437</v>
      </c>
      <c r="E56" s="103" t="s">
        <v>499</v>
      </c>
      <c r="F56" s="67" t="s">
        <v>570</v>
      </c>
      <c r="G56" s="122">
        <v>34</v>
      </c>
      <c r="H56" s="122">
        <v>31</v>
      </c>
      <c r="I56" s="122">
        <v>41</v>
      </c>
      <c r="J56" s="122">
        <v>43</v>
      </c>
      <c r="K56" s="68">
        <f t="shared" si="5"/>
        <v>149</v>
      </c>
      <c r="L56" s="69">
        <f t="shared" si="6"/>
        <v>37.25</v>
      </c>
      <c r="M56" s="124">
        <f>IF(ROUND(dotazy!$G$24+(+$N$2-$L56)/dotazy!$H$24,0)&gt;0,ROUND(dotazy!$G$24+(+$N$2-$L56)/dotazy!$H$24,0),0)</f>
        <v>6</v>
      </c>
      <c r="N56" s="68">
        <f t="shared" si="7"/>
        <v>4</v>
      </c>
      <c r="O56" s="68">
        <f t="shared" si="8"/>
        <v>12</v>
      </c>
      <c r="P56" s="68">
        <f t="shared" si="9"/>
        <v>7</v>
      </c>
    </row>
    <row r="57" spans="1:16" ht="12.75">
      <c r="A57" s="75">
        <f t="shared" si="10"/>
        <v>55</v>
      </c>
      <c r="B57" s="66" t="str">
        <f>IF(D57=0,".",VLOOKUP($D57,'databáze hráčů'!$B$3:$I$402,2,FALSE))</f>
        <v>Cimbálník Jakub</v>
      </c>
      <c r="C57" s="66" t="str">
        <f>IF($D57=0,".",VLOOKUP($D57,'databáze hráčů'!$B$3:$I$402,7,FALSE))</f>
        <v>SK Mlýn Přerov</v>
      </c>
      <c r="D57" s="163">
        <v>3275</v>
      </c>
      <c r="E57" s="103" t="str">
        <f>IF($D57=0,".",VLOOKUP($D57,'databáze hráčů'!$B$3:$I$402,4,FALSE))</f>
        <v>Jz</v>
      </c>
      <c r="F57" s="67">
        <f>IF($D57=0,".",VLOOKUP($D57,'databáze hráčů'!$B$3:$I$402,8,FALSE))</f>
        <v>5</v>
      </c>
      <c r="G57" s="122">
        <v>40</v>
      </c>
      <c r="H57" s="122">
        <v>38</v>
      </c>
      <c r="I57" s="122">
        <v>39</v>
      </c>
      <c r="J57" s="122">
        <v>41</v>
      </c>
      <c r="K57" s="68">
        <f t="shared" si="5"/>
        <v>158</v>
      </c>
      <c r="L57" s="69">
        <f t="shared" si="6"/>
        <v>39.5</v>
      </c>
      <c r="M57" s="124">
        <f>IF(ROUND(dotazy!$G$24+(+$N$2-$L57)/dotazy!$H$24,0)&gt;0,ROUND(dotazy!$G$24+(+$N$2-$L57)/dotazy!$H$24,0),0)</f>
        <v>0</v>
      </c>
      <c r="N57" s="68">
        <f t="shared" si="7"/>
        <v>4</v>
      </c>
      <c r="O57" s="68">
        <f t="shared" si="8"/>
        <v>3</v>
      </c>
      <c r="P57" s="68">
        <f t="shared" si="9"/>
        <v>1</v>
      </c>
    </row>
    <row r="58" spans="1:16" ht="12.75">
      <c r="A58" s="75">
        <f t="shared" si="10"/>
        <v>56</v>
      </c>
      <c r="B58" s="66" t="str">
        <f>IF(D58=0,".",VLOOKUP($D58,'databáze hráčů'!$B$3:$I$402,2,FALSE))</f>
        <v>Do Minh Hieu</v>
      </c>
      <c r="C58" s="66" t="str">
        <f>IF($D58=0,".",VLOOKUP($D58,'databáze hráčů'!$B$3:$I$402,7,FALSE))</f>
        <v>MGC Holešov</v>
      </c>
      <c r="D58" s="163">
        <v>3435</v>
      </c>
      <c r="E58" s="103" t="str">
        <f>IF($D58=0,".",VLOOKUP($D58,'databáze hráčů'!$B$3:$I$402,4,FALSE))</f>
        <v>Jz</v>
      </c>
      <c r="F58" s="67" t="str">
        <f>IF($D58=0,".",VLOOKUP($D58,'databáze hráčů'!$B$3:$I$402,8,FALSE))</f>
        <v>bez</v>
      </c>
      <c r="G58" s="122">
        <v>39</v>
      </c>
      <c r="H58" s="122">
        <v>43</v>
      </c>
      <c r="I58" s="122">
        <v>40</v>
      </c>
      <c r="J58" s="122">
        <v>47</v>
      </c>
      <c r="K58" s="68">
        <f t="shared" si="5"/>
        <v>169</v>
      </c>
      <c r="L58" s="69">
        <f t="shared" si="6"/>
        <v>42.25</v>
      </c>
      <c r="M58" s="124">
        <f>IF(ROUND(dotazy!$G$24+(+$N$2-$L58)/dotazy!$H$24,0)&gt;0,ROUND(dotazy!$G$24+(+$N$2-$L58)/dotazy!$H$24,0),0)</f>
        <v>0</v>
      </c>
      <c r="N58" s="68">
        <f t="shared" si="7"/>
        <v>4</v>
      </c>
      <c r="O58" s="68">
        <f t="shared" si="8"/>
        <v>8</v>
      </c>
      <c r="P58" s="68">
        <f t="shared" si="9"/>
        <v>3</v>
      </c>
    </row>
    <row r="59" spans="1:16" ht="12.75">
      <c r="A59" s="75">
        <f t="shared" si="10"/>
        <v>57</v>
      </c>
      <c r="B59" s="66" t="s">
        <v>1033</v>
      </c>
      <c r="C59" s="66" t="s">
        <v>167</v>
      </c>
      <c r="D59" s="163">
        <v>3490</v>
      </c>
      <c r="E59" s="103" t="s">
        <v>499</v>
      </c>
      <c r="F59" s="67" t="s">
        <v>570</v>
      </c>
      <c r="G59" s="122">
        <v>41</v>
      </c>
      <c r="H59" s="122">
        <v>57</v>
      </c>
      <c r="I59" s="122">
        <v>46</v>
      </c>
      <c r="J59" s="122">
        <v>39</v>
      </c>
      <c r="K59" s="76">
        <f t="shared" si="5"/>
        <v>183</v>
      </c>
      <c r="L59" s="77">
        <f t="shared" si="6"/>
        <v>45.75</v>
      </c>
      <c r="M59" s="124">
        <f>IF(ROUND(dotazy!$G$24+(+$N$2-$L59)/dotazy!$H$24,0)&gt;0,ROUND(dotazy!$G$24+(+$N$2-$L59)/dotazy!$H$24,0),0)</f>
        <v>0</v>
      </c>
      <c r="N59" s="68">
        <f t="shared" si="7"/>
        <v>4</v>
      </c>
      <c r="O59" s="68">
        <f t="shared" si="8"/>
        <v>18</v>
      </c>
      <c r="P59" s="68">
        <f t="shared" si="9"/>
        <v>5</v>
      </c>
    </row>
    <row r="62" ht="12.75"/>
  </sheetData>
  <sheetProtection/>
  <autoFilter ref="A2:P59"/>
  <conditionalFormatting sqref="E3:E59">
    <cfRule type="cellIs" priority="7" dxfId="8" operator="equal" stopIfTrue="1">
      <formula>"žá"</formula>
    </cfRule>
    <cfRule type="cellIs" priority="8" dxfId="7" operator="equal" stopIfTrue="1">
      <formula>"m"</formula>
    </cfRule>
    <cfRule type="cellIs" priority="9" dxfId="0" operator="equal" stopIfTrue="1">
      <formula>"ž"</formula>
    </cfRule>
  </conditionalFormatting>
  <conditionalFormatting sqref="G3:J59">
    <cfRule type="cellIs" priority="4" dxfId="33" operator="lessThan" stopIfTrue="1">
      <formula>20</formula>
    </cfRule>
    <cfRule type="cellIs" priority="5" dxfId="1" operator="between" stopIfTrue="1">
      <formula>20</formula>
      <formula>24</formula>
    </cfRule>
    <cfRule type="cellIs" priority="6" dxfId="34" operator="between" stopIfTrue="1">
      <formula>25</formula>
      <formula>29</formula>
    </cfRule>
  </conditionalFormatting>
  <conditionalFormatting sqref="G3:J59">
    <cfRule type="cellIs" priority="1" dxfId="2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T59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4.28125" style="0" customWidth="1"/>
    <col min="2" max="2" width="21.140625" style="0" customWidth="1"/>
    <col min="3" max="3" width="21.00390625" style="0" customWidth="1"/>
    <col min="4" max="4" width="5.8515625" style="60" customWidth="1"/>
    <col min="5" max="5" width="4.7109375" style="10" customWidth="1"/>
    <col min="6" max="6" width="2.7109375" style="10" customWidth="1"/>
    <col min="7" max="10" width="3.7109375" style="0" customWidth="1"/>
    <col min="11" max="14" width="3.7109375" style="0" hidden="1" customWidth="1" outlineLevel="1"/>
    <col min="15" max="15" width="5.7109375" style="0" customWidth="1" collapsed="1"/>
    <col min="16" max="16" width="5.7109375" style="0" customWidth="1"/>
    <col min="17" max="17" width="5.7109375" style="10" customWidth="1"/>
    <col min="18" max="20" width="5.7109375" style="0" customWidth="1"/>
  </cols>
  <sheetData>
    <row r="1" spans="1:18" ht="15">
      <c r="A1" s="58" t="s">
        <v>476</v>
      </c>
      <c r="O1" s="13" t="str">
        <f>VLOOKUP(1,dotazy!$B$3:$D$23,2,FALSE)</f>
        <v>Open</v>
      </c>
      <c r="P1" s="13" t="str">
        <f>VLOOKUP(1,dotazy!$B$3:$D$23,3,FALSE)</f>
        <v>mtg</v>
      </c>
      <c r="Q1" s="105" t="s">
        <v>472</v>
      </c>
      <c r="R1" s="13" t="s">
        <v>496</v>
      </c>
    </row>
    <row r="2" spans="1:20" ht="12.75">
      <c r="A2" s="12" t="s">
        <v>467</v>
      </c>
      <c r="B2" s="12" t="s">
        <v>1026</v>
      </c>
      <c r="C2" s="12" t="s">
        <v>468</v>
      </c>
      <c r="D2" s="12" t="s">
        <v>0</v>
      </c>
      <c r="E2" s="12" t="s">
        <v>33</v>
      </c>
      <c r="F2" s="12" t="s">
        <v>469</v>
      </c>
      <c r="G2" s="12" t="s">
        <v>38</v>
      </c>
      <c r="H2" s="12" t="s">
        <v>42</v>
      </c>
      <c r="I2" s="12" t="s">
        <v>43</v>
      </c>
      <c r="J2" s="12" t="s">
        <v>44</v>
      </c>
      <c r="K2" s="12" t="s">
        <v>52</v>
      </c>
      <c r="L2" s="12" t="s">
        <v>53</v>
      </c>
      <c r="M2" s="12" t="s">
        <v>54</v>
      </c>
      <c r="N2" s="12" t="s">
        <v>56</v>
      </c>
      <c r="O2" s="12" t="s">
        <v>470</v>
      </c>
      <c r="P2" s="104" t="s">
        <v>471</v>
      </c>
      <c r="Q2" s="124" t="e">
        <f>IF(ROUND(dotazy!$G$24+(+$R$2-$P2)/dotazy!$H$24,0)&gt;0,ROUND(dotazy!$G$24+(+$R$2-$P2)/dotazy!$H$24,0),0)</f>
        <v>#VALUE!</v>
      </c>
      <c r="R2" s="70">
        <f>SUM(INDEX(P3:P20,MATCH(A3,A3:A22),1):INDEX(P3:P20,MATCH(dotazy!F24,A3:A22),1))/dotazy!F24</f>
        <v>27.291666666666668</v>
      </c>
      <c r="S2" s="12" t="s">
        <v>488</v>
      </c>
      <c r="T2" s="12" t="s">
        <v>489</v>
      </c>
    </row>
    <row r="3" spans="1:20" ht="12.75">
      <c r="A3" s="75">
        <v>1</v>
      </c>
      <c r="B3" s="66" t="str">
        <f>IF(D3=0,".",VLOOKUP($D3,'databáze hráčů'!$B$3:$I$402,2,FALSE))</f>
        <v>Klimek Tomáš</v>
      </c>
      <c r="C3" s="66" t="str">
        <f>IF($D3=0,".",VLOOKUP($D3,'databáze hráčů'!$B$3:$I$402,7,FALSE))</f>
        <v>MGC Holešov</v>
      </c>
      <c r="D3" s="163">
        <v>3312</v>
      </c>
      <c r="E3" s="103" t="str">
        <f>IF($D3=0,".",VLOOKUP($D3,'databáze hráčů'!$B$3:$I$402,4,FALSE))</f>
        <v>Jz</v>
      </c>
      <c r="F3" s="67">
        <f>IF($D3=0,".",VLOOKUP($D3,'databáze hráčů'!$B$3:$I$402,8,FALSE))</f>
        <v>2</v>
      </c>
      <c r="G3" s="122">
        <v>31</v>
      </c>
      <c r="H3" s="122">
        <v>23</v>
      </c>
      <c r="I3" s="122">
        <v>25</v>
      </c>
      <c r="J3" s="122">
        <v>28</v>
      </c>
      <c r="K3" s="72"/>
      <c r="L3" s="72"/>
      <c r="M3" s="72"/>
      <c r="N3" s="72"/>
      <c r="O3" s="68">
        <f aca="true" t="shared" si="0" ref="O3:O34">SUM(G3:N3)</f>
        <v>107</v>
      </c>
      <c r="P3" s="69">
        <f aca="true" t="shared" si="1" ref="P3:P34">+O3/COUNT(G3:N3)</f>
        <v>26.75</v>
      </c>
      <c r="Q3" s="124">
        <f>IF(ROUND(dotazy!$G$24+(+$R$2-$P3)/dotazy!$H$24,0)&gt;0,ROUND(dotazy!$G$24+(+$R$2-$P3)/dotazy!$H$24,0),0)</f>
        <v>66</v>
      </c>
      <c r="R3" s="68">
        <f aca="true" t="shared" si="2" ref="R3:R34">+COUNT(G3:J3)</f>
        <v>4</v>
      </c>
      <c r="S3" s="68">
        <f aca="true" t="shared" si="3" ref="S3:S34">MAX(G3:J3)-MIN(G3:J3)</f>
        <v>8</v>
      </c>
      <c r="T3" s="68">
        <f aca="true" t="shared" si="4" ref="T3:T34">LARGE(G3:J3,2)-SMALL(G3:J3,2)</f>
        <v>3</v>
      </c>
    </row>
    <row r="4" spans="1:20" ht="12.75">
      <c r="A4" s="75">
        <v>2</v>
      </c>
      <c r="B4" s="66" t="str">
        <f>IF(D4=0,".",VLOOKUP($D4,'databáze hráčů'!$B$3:$I$402,2,FALSE))</f>
        <v>Škurek Svatopluk</v>
      </c>
      <c r="C4" s="66" t="str">
        <f>IF($D4=0,".",VLOOKUP($D4,'databáze hráčů'!$B$3:$I$402,7,FALSE))</f>
        <v>TJ Start Brno</v>
      </c>
      <c r="D4" s="163">
        <v>749</v>
      </c>
      <c r="E4" s="103" t="str">
        <f>IF($D4=0,".",VLOOKUP($D4,'databáze hráčů'!$B$3:$I$402,4,FALSE))</f>
        <v>M</v>
      </c>
      <c r="F4" s="67">
        <f>IF($D4=0,".",VLOOKUP($D4,'databáze hráčů'!$B$3:$I$402,8,FALSE))</f>
        <v>3</v>
      </c>
      <c r="G4" s="122">
        <v>25</v>
      </c>
      <c r="H4" s="122">
        <v>26</v>
      </c>
      <c r="I4" s="122">
        <v>22</v>
      </c>
      <c r="J4" s="122">
        <v>31</v>
      </c>
      <c r="K4" s="72"/>
      <c r="L4" s="72"/>
      <c r="M4" s="72"/>
      <c r="N4" s="72"/>
      <c r="O4" s="68">
        <f t="shared" si="0"/>
        <v>104</v>
      </c>
      <c r="P4" s="69">
        <f t="shared" si="1"/>
        <v>26</v>
      </c>
      <c r="Q4" s="124">
        <f>IF(ROUND(dotazy!$G$24+(+$R$2-$P4)/dotazy!$H$24,0)&gt;0,ROUND(dotazy!$G$24+(+$R$2-$P4)/dotazy!$H$24,0),0)</f>
        <v>69</v>
      </c>
      <c r="R4" s="68">
        <f t="shared" si="2"/>
        <v>4</v>
      </c>
      <c r="S4" s="68">
        <f t="shared" si="3"/>
        <v>9</v>
      </c>
      <c r="T4" s="68">
        <f t="shared" si="4"/>
        <v>1</v>
      </c>
    </row>
    <row r="5" spans="1:20" ht="12.75">
      <c r="A5" s="75">
        <v>3</v>
      </c>
      <c r="B5" s="66" t="str">
        <f>IF(D5=0,".",VLOOKUP($D5,'databáze hráčů'!$B$3:$I$402,2,FALSE))</f>
        <v>Jandová Karolína</v>
      </c>
      <c r="C5" s="66" t="str">
        <f>IF($D5=0,".",VLOOKUP($D5,'databáze hráčů'!$B$3:$I$402,7,FALSE))</f>
        <v>SK Mlýn Přerov</v>
      </c>
      <c r="D5" s="163">
        <v>3320</v>
      </c>
      <c r="E5" s="103" t="str">
        <f>IF($D5=0,".",VLOOKUP($D5,'databáze hráčů'!$B$3:$I$402,4,FALSE))</f>
        <v>Jza</v>
      </c>
      <c r="F5" s="67">
        <f>IF($D5=0,".",VLOOKUP($D5,'databáze hráčů'!$B$3:$I$402,8,FALSE))</f>
        <v>1</v>
      </c>
      <c r="G5" s="122">
        <v>28</v>
      </c>
      <c r="H5" s="122">
        <v>25</v>
      </c>
      <c r="I5" s="122">
        <v>31</v>
      </c>
      <c r="J5" s="122">
        <v>24</v>
      </c>
      <c r="K5" s="72"/>
      <c r="L5" s="72"/>
      <c r="M5" s="72"/>
      <c r="N5" s="72"/>
      <c r="O5" s="68">
        <f t="shared" si="0"/>
        <v>108</v>
      </c>
      <c r="P5" s="69">
        <f t="shared" si="1"/>
        <v>27</v>
      </c>
      <c r="Q5" s="124">
        <f>IF(ROUND(dotazy!$G$24+(+$R$2-$P5)/dotazy!$H$24,0)&gt;0,ROUND(dotazy!$G$24+(+$R$2-$P5)/dotazy!$H$24,0),0)</f>
        <v>65</v>
      </c>
      <c r="R5" s="68">
        <f t="shared" si="2"/>
        <v>4</v>
      </c>
      <c r="S5" s="68">
        <f t="shared" si="3"/>
        <v>7</v>
      </c>
      <c r="T5" s="68">
        <f t="shared" si="4"/>
        <v>3</v>
      </c>
    </row>
    <row r="6" spans="1:20" ht="12.75">
      <c r="A6" s="75">
        <v>4</v>
      </c>
      <c r="B6" s="66" t="s">
        <v>1030</v>
      </c>
      <c r="C6" s="66" t="s">
        <v>1031</v>
      </c>
      <c r="D6" s="163">
        <v>3437</v>
      </c>
      <c r="E6" s="103" t="s">
        <v>499</v>
      </c>
      <c r="F6" s="67" t="s">
        <v>570</v>
      </c>
      <c r="G6" s="122">
        <v>34</v>
      </c>
      <c r="H6" s="122">
        <v>31</v>
      </c>
      <c r="I6" s="122">
        <v>41</v>
      </c>
      <c r="J6" s="122">
        <v>43</v>
      </c>
      <c r="K6" s="72"/>
      <c r="L6" s="72"/>
      <c r="M6" s="72"/>
      <c r="N6" s="72"/>
      <c r="O6" s="68">
        <f t="shared" si="0"/>
        <v>149</v>
      </c>
      <c r="P6" s="69">
        <f t="shared" si="1"/>
        <v>37.25</v>
      </c>
      <c r="Q6" s="124">
        <f>IF(ROUND(dotazy!$G$24+(+$R$2-$P6)/dotazy!$H$24,0)&gt;0,ROUND(dotazy!$G$24+(+$R$2-$P6)/dotazy!$H$24,0),0)</f>
        <v>24</v>
      </c>
      <c r="R6" s="68">
        <f t="shared" si="2"/>
        <v>4</v>
      </c>
      <c r="S6" s="68">
        <f t="shared" si="3"/>
        <v>12</v>
      </c>
      <c r="T6" s="68">
        <f t="shared" si="4"/>
        <v>7</v>
      </c>
    </row>
    <row r="7" spans="1:20" ht="12.75">
      <c r="A7" s="75">
        <v>5</v>
      </c>
      <c r="B7" s="66" t="str">
        <f>IF(D7=0,".",VLOOKUP($D7,'databáze hráčů'!$B$3:$I$402,2,FALSE))</f>
        <v>Putnoky Michal</v>
      </c>
      <c r="C7" s="66" t="str">
        <f>IF($D7=0,".",VLOOKUP($D7,'databáze hráčů'!$B$3:$I$402,7,FALSE))</f>
        <v>MGK Adara Radějov</v>
      </c>
      <c r="D7" s="163">
        <v>481</v>
      </c>
      <c r="E7" s="103" t="str">
        <f>IF($D7=0,".",VLOOKUP($D7,'databáze hráčů'!$B$3:$I$402,4,FALSE))</f>
        <v>S</v>
      </c>
      <c r="F7" s="67">
        <f>IF($D7=0,".",VLOOKUP($D7,'databáze hráčů'!$B$3:$I$402,8,FALSE))</f>
        <v>4</v>
      </c>
      <c r="G7" s="122">
        <v>25</v>
      </c>
      <c r="H7" s="122">
        <v>26</v>
      </c>
      <c r="I7" s="122">
        <v>23</v>
      </c>
      <c r="J7" s="122">
        <v>23</v>
      </c>
      <c r="K7" s="72"/>
      <c r="L7" s="72"/>
      <c r="M7" s="72"/>
      <c r="N7" s="72"/>
      <c r="O7" s="68">
        <f t="shared" si="0"/>
        <v>97</v>
      </c>
      <c r="P7" s="69">
        <f t="shared" si="1"/>
        <v>24.25</v>
      </c>
      <c r="Q7" s="124">
        <f>IF(ROUND(dotazy!$G$24+(+$R$2-$P7)/dotazy!$H$24,0)&gt;0,ROUND(dotazy!$G$24+(+$R$2-$P7)/dotazy!$H$24,0),0)</f>
        <v>76</v>
      </c>
      <c r="R7" s="68">
        <f t="shared" si="2"/>
        <v>4</v>
      </c>
      <c r="S7" s="68">
        <f t="shared" si="3"/>
        <v>3</v>
      </c>
      <c r="T7" s="68">
        <f t="shared" si="4"/>
        <v>2</v>
      </c>
    </row>
    <row r="8" spans="1:20" ht="12.75">
      <c r="A8" s="75">
        <v>6</v>
      </c>
      <c r="B8" s="66" t="str">
        <f>IF(D8=0,".",VLOOKUP($D8,'databáze hráčů'!$B$3:$I$402,2,FALSE))</f>
        <v>Bednář Jiří</v>
      </c>
      <c r="C8" s="66" t="str">
        <f>IF($D8=0,".",VLOOKUP($D8,'databáze hráčů'!$B$3:$I$402,7,FALSE))</f>
        <v>MGC ´90 Brno</v>
      </c>
      <c r="D8" s="163">
        <v>1059</v>
      </c>
      <c r="E8" s="103" t="str">
        <f>IF($D8=0,".",VLOOKUP($D8,'databáze hráčů'!$B$3:$I$402,4,FALSE))</f>
        <v>M</v>
      </c>
      <c r="F8" s="67">
        <f>IF($D8=0,".",VLOOKUP($D8,'databáze hráčů'!$B$3:$I$402,8,FALSE))</f>
        <v>2</v>
      </c>
      <c r="G8" s="122">
        <v>20</v>
      </c>
      <c r="H8" s="122">
        <v>24</v>
      </c>
      <c r="I8" s="122">
        <v>19</v>
      </c>
      <c r="J8" s="122">
        <v>27</v>
      </c>
      <c r="K8" s="72"/>
      <c r="L8" s="72"/>
      <c r="M8" s="72"/>
      <c r="N8" s="72"/>
      <c r="O8" s="68">
        <f t="shared" si="0"/>
        <v>90</v>
      </c>
      <c r="P8" s="69">
        <f t="shared" si="1"/>
        <v>22.5</v>
      </c>
      <c r="Q8" s="124">
        <f>IF(ROUND(dotazy!$G$24+(+$R$2-$P8)/dotazy!$H$24,0)&gt;0,ROUND(dotazy!$G$24+(+$R$2-$P8)/dotazy!$H$24,0),0)</f>
        <v>83</v>
      </c>
      <c r="R8" s="68">
        <f t="shared" si="2"/>
        <v>4</v>
      </c>
      <c r="S8" s="68">
        <f t="shared" si="3"/>
        <v>8</v>
      </c>
      <c r="T8" s="68">
        <f t="shared" si="4"/>
        <v>4</v>
      </c>
    </row>
    <row r="9" spans="1:20" ht="12.75">
      <c r="A9" s="75">
        <v>7</v>
      </c>
      <c r="B9" s="66" t="str">
        <f>IF(D9=0,".",VLOOKUP($D9,'databáze hráčů'!$B$3:$I$402,2,FALSE))</f>
        <v>Mucha Josef</v>
      </c>
      <c r="C9" s="66" t="str">
        <f>IF($D9=0,".",VLOOKUP($D9,'databáze hráčů'!$B$3:$I$402,7,FALSE))</f>
        <v>MGC Jedovnice</v>
      </c>
      <c r="D9" s="163">
        <v>1923</v>
      </c>
      <c r="E9" s="103" t="str">
        <f>IF($D9=0,".",VLOOKUP($D9,'databáze hráčů'!$B$3:$I$402,4,FALSE))</f>
        <v>S</v>
      </c>
      <c r="F9" s="67">
        <f>IF($D9=0,".",VLOOKUP($D9,'databáze hráčů'!$B$3:$I$402,8,FALSE))</f>
        <v>3</v>
      </c>
      <c r="G9" s="122">
        <v>28</v>
      </c>
      <c r="H9" s="122">
        <v>27</v>
      </c>
      <c r="I9" s="122">
        <v>32</v>
      </c>
      <c r="J9" s="122">
        <v>31</v>
      </c>
      <c r="K9" s="72"/>
      <c r="L9" s="72"/>
      <c r="M9" s="72"/>
      <c r="N9" s="72"/>
      <c r="O9" s="68">
        <f t="shared" si="0"/>
        <v>118</v>
      </c>
      <c r="P9" s="69">
        <f t="shared" si="1"/>
        <v>29.5</v>
      </c>
      <c r="Q9" s="124">
        <f>IF(ROUND(dotazy!$G$24+(+$R$2-$P9)/dotazy!$H$24,0)&gt;0,ROUND(dotazy!$G$24+(+$R$2-$P9)/dotazy!$H$24,0),0)</f>
        <v>55</v>
      </c>
      <c r="R9" s="68">
        <f t="shared" si="2"/>
        <v>4</v>
      </c>
      <c r="S9" s="68">
        <f t="shared" si="3"/>
        <v>5</v>
      </c>
      <c r="T9" s="68">
        <f t="shared" si="4"/>
        <v>3</v>
      </c>
    </row>
    <row r="10" spans="1:20" ht="12.75">
      <c r="A10" s="75">
        <v>8</v>
      </c>
      <c r="B10" s="66" t="str">
        <f>IF(D10=0,".",VLOOKUP($D10,'databáze hráčů'!$B$3:$I$402,2,FALSE))</f>
        <v>Nguyen Tat Anh Tuan</v>
      </c>
      <c r="C10" s="66" t="str">
        <f>IF($D10=0,".",VLOOKUP($D10,'databáze hráčů'!$B$3:$I$402,7,FALSE))</f>
        <v>MGC Holešov</v>
      </c>
      <c r="D10" s="163">
        <v>3448</v>
      </c>
      <c r="E10" s="103" t="str">
        <f>IF($D10=0,".",VLOOKUP($D10,'databáze hráčů'!$B$3:$I$402,4,FALSE))</f>
        <v>Jz</v>
      </c>
      <c r="F10" s="67" t="str">
        <f>IF($D10=0,".",VLOOKUP($D10,'databáze hráčů'!$B$3:$I$402,8,FALSE))</f>
        <v>bez</v>
      </c>
      <c r="G10" s="122">
        <v>36</v>
      </c>
      <c r="H10" s="122">
        <v>29</v>
      </c>
      <c r="I10" s="122">
        <v>37</v>
      </c>
      <c r="J10" s="122">
        <v>30</v>
      </c>
      <c r="K10" s="72"/>
      <c r="L10" s="72"/>
      <c r="M10" s="72"/>
      <c r="N10" s="72"/>
      <c r="O10" s="68">
        <f t="shared" si="0"/>
        <v>132</v>
      </c>
      <c r="P10" s="69">
        <f t="shared" si="1"/>
        <v>33</v>
      </c>
      <c r="Q10" s="124">
        <f>IF(ROUND(dotazy!$G$24+(+$R$2-$P10)/dotazy!$H$24,0)&gt;0,ROUND(dotazy!$G$24+(+$R$2-$P10)/dotazy!$H$24,0),0)</f>
        <v>41</v>
      </c>
      <c r="R10" s="68">
        <f t="shared" si="2"/>
        <v>4</v>
      </c>
      <c r="S10" s="68">
        <f t="shared" si="3"/>
        <v>8</v>
      </c>
      <c r="T10" s="68">
        <f t="shared" si="4"/>
        <v>6</v>
      </c>
    </row>
    <row r="11" spans="1:20" ht="12.75">
      <c r="A11" s="75">
        <v>9</v>
      </c>
      <c r="B11" s="66" t="str">
        <f>IF(D11=0,".",VLOOKUP($D11,'databáze hráčů'!$B$3:$I$402,2,FALSE))</f>
        <v>Malachta Radek</v>
      </c>
      <c r="C11" s="66" t="str">
        <f>IF($D11=0,".",VLOOKUP($D11,'databáze hráčů'!$B$3:$I$402,7,FALSE))</f>
        <v>TJ Start Brno</v>
      </c>
      <c r="D11" s="163">
        <v>3348</v>
      </c>
      <c r="E11" s="103" t="str">
        <f>IF($D11=0,".",VLOOKUP($D11,'databáze hráčů'!$B$3:$I$402,4,FALSE))</f>
        <v>J</v>
      </c>
      <c r="F11" s="67">
        <f>IF($D11=0,".",VLOOKUP($D11,'databáze hráčů'!$B$3:$I$402,8,FALSE))</f>
        <v>4</v>
      </c>
      <c r="G11" s="122">
        <v>33</v>
      </c>
      <c r="H11" s="122">
        <v>30</v>
      </c>
      <c r="I11" s="122">
        <v>29</v>
      </c>
      <c r="J11" s="122">
        <v>31</v>
      </c>
      <c r="K11" s="72"/>
      <c r="L11" s="72"/>
      <c r="M11" s="72"/>
      <c r="N11" s="72"/>
      <c r="O11" s="68">
        <f t="shared" si="0"/>
        <v>123</v>
      </c>
      <c r="P11" s="69">
        <f t="shared" si="1"/>
        <v>30.75</v>
      </c>
      <c r="Q11" s="124">
        <f>IF(ROUND(dotazy!$G$24+(+$R$2-$P11)/dotazy!$H$24,0)&gt;0,ROUND(dotazy!$G$24+(+$R$2-$P11)/dotazy!$H$24,0),0)</f>
        <v>50</v>
      </c>
      <c r="R11" s="68">
        <f t="shared" si="2"/>
        <v>4</v>
      </c>
      <c r="S11" s="68">
        <f t="shared" si="3"/>
        <v>4</v>
      </c>
      <c r="T11" s="68">
        <f t="shared" si="4"/>
        <v>1</v>
      </c>
    </row>
    <row r="12" spans="1:20" ht="12.75">
      <c r="A12" s="75">
        <v>10</v>
      </c>
      <c r="B12" s="66" t="str">
        <f>IF(D12=0,".",VLOOKUP($D12,'databáze hráčů'!$B$3:$I$402,2,FALSE))</f>
        <v>Rejhon Zdeněk</v>
      </c>
      <c r="C12" s="66" t="str">
        <f>IF($D12=0,".",VLOOKUP($D12,'databáze hráčů'!$B$3:$I$402,7,FALSE))</f>
        <v>SK Mlýn Přerov</v>
      </c>
      <c r="D12" s="163">
        <v>2744</v>
      </c>
      <c r="E12" s="103" t="str">
        <f>IF($D12=0,".",VLOOKUP($D12,'databáze hráčů'!$B$3:$I$402,4,FALSE))</f>
        <v>S2</v>
      </c>
      <c r="F12" s="67">
        <f>IF($D12=0,".",VLOOKUP($D12,'databáze hráčů'!$B$3:$I$402,8,FALSE))</f>
        <v>2</v>
      </c>
      <c r="G12" s="122">
        <v>26</v>
      </c>
      <c r="H12" s="122">
        <v>22</v>
      </c>
      <c r="I12" s="122">
        <v>25</v>
      </c>
      <c r="J12" s="122">
        <v>26</v>
      </c>
      <c r="K12" s="72"/>
      <c r="L12" s="72"/>
      <c r="M12" s="72"/>
      <c r="N12" s="72"/>
      <c r="O12" s="68">
        <f t="shared" si="0"/>
        <v>99</v>
      </c>
      <c r="P12" s="69">
        <f t="shared" si="1"/>
        <v>24.75</v>
      </c>
      <c r="Q12" s="124">
        <f>IF(ROUND(dotazy!$G$24+(+$R$2-$P12)/dotazy!$H$24,0)&gt;0,ROUND(dotazy!$G$24+(+$R$2-$P12)/dotazy!$H$24,0),0)</f>
        <v>74</v>
      </c>
      <c r="R12" s="68">
        <f t="shared" si="2"/>
        <v>4</v>
      </c>
      <c r="S12" s="68">
        <f t="shared" si="3"/>
        <v>4</v>
      </c>
      <c r="T12" s="68">
        <f t="shared" si="4"/>
        <v>1</v>
      </c>
    </row>
    <row r="13" spans="1:20" ht="12.75">
      <c r="A13" s="75">
        <v>11</v>
      </c>
      <c r="B13" s="66" t="str">
        <f>IF(D13=0,".",VLOOKUP($D13,'databáze hráčů'!$B$3:$I$402,2,FALSE))</f>
        <v>Mikulík Oldřich</v>
      </c>
      <c r="C13" s="66" t="str">
        <f>IF($D13=0,".",VLOOKUP($D13,'databáze hráčů'!$B$3:$I$402,7,FALSE))</f>
        <v>1. DGC Bystřice p. H.</v>
      </c>
      <c r="D13" s="163">
        <v>1242</v>
      </c>
      <c r="E13" s="103" t="str">
        <f>IF($D13=0,".",VLOOKUP($D13,'databáze hráčů'!$B$3:$I$402,4,FALSE))</f>
        <v>S2</v>
      </c>
      <c r="F13" s="67">
        <f>IF($D13=0,".",VLOOKUP($D13,'databáze hráčů'!$B$3:$I$402,8,FALSE))</f>
        <v>4</v>
      </c>
      <c r="G13" s="122">
        <v>32</v>
      </c>
      <c r="H13" s="122">
        <v>28</v>
      </c>
      <c r="I13" s="122">
        <v>24</v>
      </c>
      <c r="J13" s="122">
        <v>34</v>
      </c>
      <c r="K13" s="72"/>
      <c r="L13" s="72"/>
      <c r="M13" s="72"/>
      <c r="N13" s="72"/>
      <c r="O13" s="68">
        <f t="shared" si="0"/>
        <v>118</v>
      </c>
      <c r="P13" s="69">
        <f t="shared" si="1"/>
        <v>29.5</v>
      </c>
      <c r="Q13" s="124">
        <f>IF(ROUND(dotazy!$G$24+(+$R$2-$P13)/dotazy!$H$24,0)&gt;0,ROUND(dotazy!$G$24+(+$R$2-$P13)/dotazy!$H$24,0),0)</f>
        <v>55</v>
      </c>
      <c r="R13" s="68">
        <f t="shared" si="2"/>
        <v>4</v>
      </c>
      <c r="S13" s="68">
        <f t="shared" si="3"/>
        <v>10</v>
      </c>
      <c r="T13" s="68">
        <f t="shared" si="4"/>
        <v>4</v>
      </c>
    </row>
    <row r="14" spans="1:20" ht="12.75">
      <c r="A14" s="75">
        <v>12</v>
      </c>
      <c r="B14" s="66" t="str">
        <f>IF(D14=0,".",VLOOKUP($D14,'databáze hráčů'!$B$3:$I$402,2,FALSE))</f>
        <v>Paytina Ján</v>
      </c>
      <c r="C14" s="66" t="str">
        <f>IF($D14=0,".",VLOOKUP($D14,'databáze hráčů'!$B$3:$I$402,7,FALSE))</f>
        <v>MGK Adara Radějov</v>
      </c>
      <c r="D14" s="163">
        <v>3433</v>
      </c>
      <c r="E14" s="103" t="str">
        <f>IF($D14=0,".",VLOOKUP($D14,'databáze hráčů'!$B$3:$I$402,4,FALSE))</f>
        <v>M</v>
      </c>
      <c r="F14" s="67">
        <f>IF($D14=0,".",VLOOKUP($D14,'databáze hráčů'!$B$3:$I$402,8,FALSE))</f>
        <v>5</v>
      </c>
      <c r="G14" s="122">
        <v>29</v>
      </c>
      <c r="H14" s="122">
        <v>30</v>
      </c>
      <c r="I14" s="122">
        <v>29</v>
      </c>
      <c r="J14" s="122">
        <v>29</v>
      </c>
      <c r="K14" s="72"/>
      <c r="L14" s="72"/>
      <c r="M14" s="72"/>
      <c r="N14" s="72"/>
      <c r="O14" s="68">
        <f t="shared" si="0"/>
        <v>117</v>
      </c>
      <c r="P14" s="69">
        <f t="shared" si="1"/>
        <v>29.25</v>
      </c>
      <c r="Q14" s="124">
        <f>IF(ROUND(dotazy!$G$24+(+$R$2-$P14)/dotazy!$H$24,0)&gt;0,ROUND(dotazy!$G$24+(+$R$2-$P14)/dotazy!$H$24,0),0)</f>
        <v>56</v>
      </c>
      <c r="R14" s="68">
        <f t="shared" si="2"/>
        <v>4</v>
      </c>
      <c r="S14" s="68">
        <f t="shared" si="3"/>
        <v>1</v>
      </c>
      <c r="T14" s="68">
        <f t="shared" si="4"/>
        <v>0</v>
      </c>
    </row>
    <row r="15" spans="1:20" ht="12.75">
      <c r="A15" s="75">
        <v>13</v>
      </c>
      <c r="B15" s="66" t="str">
        <f>IF(D15=0,".",VLOOKUP($D15,'databáze hráčů'!$B$3:$I$402,2,FALSE))</f>
        <v>Škopík Zdeněk</v>
      </c>
      <c r="C15" s="66" t="str">
        <f>IF($D15=0,".",VLOOKUP($D15,'databáze hráčů'!$B$3:$I$402,7,FALSE))</f>
        <v>MGC ´90 Brno</v>
      </c>
      <c r="D15" s="163">
        <v>1370</v>
      </c>
      <c r="E15" s="103" t="str">
        <f>IF($D15=0,".",VLOOKUP($D15,'databáze hráčů'!$B$3:$I$402,4,FALSE))</f>
        <v>M</v>
      </c>
      <c r="F15" s="67">
        <f>IF($D15=0,".",VLOOKUP($D15,'databáze hráčů'!$B$3:$I$402,8,FALSE))</f>
        <v>5</v>
      </c>
      <c r="G15" s="122">
        <v>26</v>
      </c>
      <c r="H15" s="122">
        <v>24</v>
      </c>
      <c r="I15" s="122">
        <v>23</v>
      </c>
      <c r="J15" s="122">
        <v>26</v>
      </c>
      <c r="K15" s="72"/>
      <c r="L15" s="72"/>
      <c r="M15" s="72"/>
      <c r="N15" s="72"/>
      <c r="O15" s="68">
        <f t="shared" si="0"/>
        <v>99</v>
      </c>
      <c r="P15" s="69">
        <f t="shared" si="1"/>
        <v>24.75</v>
      </c>
      <c r="Q15" s="124">
        <f>IF(ROUND(dotazy!$G$24+(+$R$2-$P15)/dotazy!$H$24,0)&gt;0,ROUND(dotazy!$G$24+(+$R$2-$P15)/dotazy!$H$24,0),0)</f>
        <v>74</v>
      </c>
      <c r="R15" s="68">
        <f t="shared" si="2"/>
        <v>4</v>
      </c>
      <c r="S15" s="68">
        <f t="shared" si="3"/>
        <v>3</v>
      </c>
      <c r="T15" s="68">
        <f t="shared" si="4"/>
        <v>2</v>
      </c>
    </row>
    <row r="16" spans="1:20" ht="12.75">
      <c r="A16" s="75">
        <v>14</v>
      </c>
      <c r="B16" s="66" t="str">
        <f>IF(D16=0,".",VLOOKUP($D16,'databáze hráčů'!$B$3:$I$402,2,FALSE))</f>
        <v>Procházka Emil</v>
      </c>
      <c r="C16" s="66" t="str">
        <f>IF($D16=0,".",VLOOKUP($D16,'databáze hráčů'!$B$3:$I$402,7,FALSE))</f>
        <v>MGC Jedovnice</v>
      </c>
      <c r="D16" s="163">
        <v>2374</v>
      </c>
      <c r="E16" s="103" t="str">
        <f>IF($D16=0,".",VLOOKUP($D16,'databáze hráčů'!$B$3:$I$402,4,FALSE))</f>
        <v>S2</v>
      </c>
      <c r="F16" s="67">
        <f>IF($D16=0,".",VLOOKUP($D16,'databáze hráčů'!$B$3:$I$402,8,FALSE))</f>
        <v>4</v>
      </c>
      <c r="G16" s="122">
        <v>28</v>
      </c>
      <c r="H16" s="122">
        <v>30</v>
      </c>
      <c r="I16" s="122">
        <v>28</v>
      </c>
      <c r="J16" s="122">
        <v>32</v>
      </c>
      <c r="K16" s="72"/>
      <c r="L16" s="72"/>
      <c r="M16" s="72"/>
      <c r="N16" s="72"/>
      <c r="O16" s="68">
        <f t="shared" si="0"/>
        <v>118</v>
      </c>
      <c r="P16" s="69">
        <f t="shared" si="1"/>
        <v>29.5</v>
      </c>
      <c r="Q16" s="124">
        <f>IF(ROUND(dotazy!$G$24+(+$R$2-$P16)/dotazy!$H$24,0)&gt;0,ROUND(dotazy!$G$24+(+$R$2-$P16)/dotazy!$H$24,0),0)</f>
        <v>55</v>
      </c>
      <c r="R16" s="68">
        <f t="shared" si="2"/>
        <v>4</v>
      </c>
      <c r="S16" s="68">
        <f t="shared" si="3"/>
        <v>4</v>
      </c>
      <c r="T16" s="68">
        <f t="shared" si="4"/>
        <v>2</v>
      </c>
    </row>
    <row r="17" spans="1:20" ht="12.75">
      <c r="A17" s="75">
        <v>15</v>
      </c>
      <c r="B17" s="66" t="s">
        <v>1032</v>
      </c>
      <c r="C17" s="66" t="s">
        <v>86</v>
      </c>
      <c r="D17" s="163">
        <v>3397</v>
      </c>
      <c r="E17" s="103" t="s">
        <v>499</v>
      </c>
      <c r="F17" s="67" t="s">
        <v>570</v>
      </c>
      <c r="G17" s="122">
        <v>29</v>
      </c>
      <c r="H17" s="122">
        <v>28</v>
      </c>
      <c r="I17" s="122">
        <v>30</v>
      </c>
      <c r="J17" s="122">
        <v>29</v>
      </c>
      <c r="K17" s="72"/>
      <c r="L17" s="72"/>
      <c r="M17" s="72"/>
      <c r="N17" s="72"/>
      <c r="O17" s="68">
        <f t="shared" si="0"/>
        <v>116</v>
      </c>
      <c r="P17" s="69">
        <f t="shared" si="1"/>
        <v>29</v>
      </c>
      <c r="Q17" s="124">
        <f>IF(ROUND(dotazy!$G$24+(+$R$2-$P17)/dotazy!$H$24,0)&gt;0,ROUND(dotazy!$G$24+(+$R$2-$P17)/dotazy!$H$24,0),0)</f>
        <v>57</v>
      </c>
      <c r="R17" s="68">
        <f t="shared" si="2"/>
        <v>4</v>
      </c>
      <c r="S17" s="68">
        <f t="shared" si="3"/>
        <v>2</v>
      </c>
      <c r="T17" s="68">
        <f t="shared" si="4"/>
        <v>0</v>
      </c>
    </row>
    <row r="18" spans="1:20" ht="12.75">
      <c r="A18" s="75">
        <v>16</v>
      </c>
      <c r="B18" s="66" t="str">
        <f>IF(D18=0,".",VLOOKUP($D18,'databáze hráčů'!$B$3:$I$402,2,FALSE))</f>
        <v>Složil Petr</v>
      </c>
      <c r="C18" s="66" t="str">
        <f>IF($D18=0,".",VLOOKUP($D18,'databáze hráčů'!$B$3:$I$402,7,FALSE))</f>
        <v>TJ Start Brno</v>
      </c>
      <c r="D18" s="163">
        <v>1078</v>
      </c>
      <c r="E18" s="103" t="str">
        <f>IF($D18=0,".",VLOOKUP($D18,'databáze hráčů'!$B$3:$I$402,4,FALSE))</f>
        <v>S</v>
      </c>
      <c r="F18" s="67">
        <f>IF($D18=0,".",VLOOKUP($D18,'databáze hráčů'!$B$3:$I$402,8,FALSE))</f>
        <v>2</v>
      </c>
      <c r="G18" s="122">
        <v>28</v>
      </c>
      <c r="H18" s="122">
        <v>25</v>
      </c>
      <c r="I18" s="122">
        <v>25</v>
      </c>
      <c r="J18" s="122">
        <v>23</v>
      </c>
      <c r="K18" s="72"/>
      <c r="L18" s="72"/>
      <c r="M18" s="72"/>
      <c r="N18" s="72"/>
      <c r="O18" s="68">
        <f t="shared" si="0"/>
        <v>101</v>
      </c>
      <c r="P18" s="69">
        <f t="shared" si="1"/>
        <v>25.25</v>
      </c>
      <c r="Q18" s="124">
        <f>IF(ROUND(dotazy!$G$24+(+$R$2-$P18)/dotazy!$H$24,0)&gt;0,ROUND(dotazy!$G$24+(+$R$2-$P18)/dotazy!$H$24,0),0)</f>
        <v>72</v>
      </c>
      <c r="R18" s="68">
        <f t="shared" si="2"/>
        <v>4</v>
      </c>
      <c r="S18" s="68">
        <f t="shared" si="3"/>
        <v>5</v>
      </c>
      <c r="T18" s="68">
        <f t="shared" si="4"/>
        <v>0</v>
      </c>
    </row>
    <row r="19" spans="1:20" ht="12.75">
      <c r="A19" s="75">
        <v>17</v>
      </c>
      <c r="B19" s="66" t="str">
        <f>IF(D19=0,".",VLOOKUP($D19,'databáze hráčů'!$B$3:$I$402,2,FALSE))</f>
        <v>Proška Jiří</v>
      </c>
      <c r="C19" s="66" t="str">
        <f>IF($D19=0,".",VLOOKUP($D19,'databáze hráčů'!$B$3:$I$402,7,FALSE))</f>
        <v>SK Mlýn Přerov</v>
      </c>
      <c r="D19" s="163">
        <v>3353</v>
      </c>
      <c r="E19" s="103" t="str">
        <f>IF($D19=0,".",VLOOKUP($D19,'databáze hráčů'!$B$3:$I$402,4,FALSE))</f>
        <v>Jz</v>
      </c>
      <c r="F19" s="67">
        <f>IF($D19=0,".",VLOOKUP($D19,'databáze hráčů'!$B$3:$I$402,8,FALSE))</f>
        <v>4</v>
      </c>
      <c r="G19" s="122">
        <v>30</v>
      </c>
      <c r="H19" s="122">
        <v>29</v>
      </c>
      <c r="I19" s="122">
        <v>28</v>
      </c>
      <c r="J19" s="122">
        <v>35</v>
      </c>
      <c r="K19" s="72"/>
      <c r="L19" s="72"/>
      <c r="M19" s="72"/>
      <c r="N19" s="72"/>
      <c r="O19" s="68">
        <f t="shared" si="0"/>
        <v>122</v>
      </c>
      <c r="P19" s="69">
        <f t="shared" si="1"/>
        <v>30.5</v>
      </c>
      <c r="Q19" s="124">
        <f>IF(ROUND(dotazy!$G$24+(+$R$2-$P19)/dotazy!$H$24,0)&gt;0,ROUND(dotazy!$G$24+(+$R$2-$P19)/dotazy!$H$24,0),0)</f>
        <v>51</v>
      </c>
      <c r="R19" s="68">
        <f t="shared" si="2"/>
        <v>4</v>
      </c>
      <c r="S19" s="68">
        <f t="shared" si="3"/>
        <v>7</v>
      </c>
      <c r="T19" s="68">
        <f t="shared" si="4"/>
        <v>1</v>
      </c>
    </row>
    <row r="20" spans="1:20" ht="12.75">
      <c r="A20" s="75">
        <v>18</v>
      </c>
      <c r="B20" s="66" t="str">
        <f>IF(D20=0,".",VLOOKUP($D20,'databáze hráčů'!$B$3:$I$402,2,FALSE))</f>
        <v>Roemer Ivan</v>
      </c>
      <c r="C20" s="66" t="str">
        <f>IF($D20=0,".",VLOOKUP($D20,'databáze hráčů'!$B$3:$I$402,7,FALSE))</f>
        <v>KGB Kojetín</v>
      </c>
      <c r="D20" s="163">
        <v>434</v>
      </c>
      <c r="E20" s="103" t="str">
        <f>IF($D20=0,".",VLOOKUP($D20,'databáze hráčů'!$B$3:$I$402,4,FALSE))</f>
        <v>S</v>
      </c>
      <c r="F20" s="67">
        <f>IF($D20=0,".",VLOOKUP($D20,'databáze hráčů'!$B$3:$I$402,8,FALSE))</f>
        <v>1</v>
      </c>
      <c r="G20" s="122">
        <v>26</v>
      </c>
      <c r="H20" s="122">
        <v>24</v>
      </c>
      <c r="I20" s="122">
        <v>28</v>
      </c>
      <c r="J20" s="122">
        <v>20</v>
      </c>
      <c r="K20" s="72"/>
      <c r="L20" s="72"/>
      <c r="M20" s="72"/>
      <c r="N20" s="72"/>
      <c r="O20" s="68">
        <f t="shared" si="0"/>
        <v>98</v>
      </c>
      <c r="P20" s="69">
        <f t="shared" si="1"/>
        <v>24.5</v>
      </c>
      <c r="Q20" s="124">
        <f>IF(ROUND(dotazy!$G$24+(+$R$2-$P20)/dotazy!$H$24,0)&gt;0,ROUND(dotazy!$G$24+(+$R$2-$P20)/dotazy!$H$24,0),0)</f>
        <v>75</v>
      </c>
      <c r="R20" s="68">
        <f t="shared" si="2"/>
        <v>4</v>
      </c>
      <c r="S20" s="68">
        <f t="shared" si="3"/>
        <v>8</v>
      </c>
      <c r="T20" s="68">
        <f t="shared" si="4"/>
        <v>2</v>
      </c>
    </row>
    <row r="21" spans="1:20" ht="12.75">
      <c r="A21" s="75">
        <v>19</v>
      </c>
      <c r="B21" s="66" t="str">
        <f>IF(D21=0,".",VLOOKUP($D21,'databáze hráčů'!$B$3:$I$402,2,FALSE))</f>
        <v>Jendruščák Roman</v>
      </c>
      <c r="C21" s="66" t="str">
        <f>IF($D21=0,".",VLOOKUP($D21,'databáze hráčů'!$B$3:$I$402,7,FALSE))</f>
        <v>MGC ´90 Brno</v>
      </c>
      <c r="D21" s="163">
        <v>3318</v>
      </c>
      <c r="E21" s="103" t="str">
        <f>IF($D21=0,".",VLOOKUP($D21,'databáze hráčů'!$B$3:$I$402,4,FALSE))</f>
        <v>J</v>
      </c>
      <c r="F21" s="67">
        <f>IF($D21=0,".",VLOOKUP($D21,'databáze hráčů'!$B$3:$I$402,8,FALSE))</f>
        <v>3</v>
      </c>
      <c r="G21" s="122">
        <v>25</v>
      </c>
      <c r="H21" s="122">
        <v>23</v>
      </c>
      <c r="I21" s="122">
        <v>28</v>
      </c>
      <c r="J21" s="122">
        <v>32</v>
      </c>
      <c r="K21" s="72"/>
      <c r="L21" s="72"/>
      <c r="M21" s="72"/>
      <c r="N21" s="72"/>
      <c r="O21" s="68">
        <f t="shared" si="0"/>
        <v>108</v>
      </c>
      <c r="P21" s="69">
        <f t="shared" si="1"/>
        <v>27</v>
      </c>
      <c r="Q21" s="124">
        <f>IF(ROUND(dotazy!$G$24+(+$R$2-$P21)/dotazy!$H$24,0)&gt;0,ROUND(dotazy!$G$24+(+$R$2-$P21)/dotazy!$H$24,0),0)</f>
        <v>65</v>
      </c>
      <c r="R21" s="68">
        <f t="shared" si="2"/>
        <v>4</v>
      </c>
      <c r="S21" s="68">
        <f t="shared" si="3"/>
        <v>9</v>
      </c>
      <c r="T21" s="68">
        <f t="shared" si="4"/>
        <v>3</v>
      </c>
    </row>
    <row r="22" spans="1:20" ht="12.75">
      <c r="A22" s="75">
        <v>20</v>
      </c>
      <c r="B22" s="66" t="str">
        <f>IF(D22=0,".",VLOOKUP($D22,'databáze hráčů'!$B$3:$I$402,2,FALSE))</f>
        <v>Kocman Radim</v>
      </c>
      <c r="C22" s="66" t="str">
        <f>IF($D22=0,".",VLOOKUP($D22,'databáze hráčů'!$B$3:$I$402,7,FALSE))</f>
        <v>MGC Jedovnice</v>
      </c>
      <c r="D22" s="163">
        <v>2823</v>
      </c>
      <c r="E22" s="103" t="str">
        <f>IF($D22=0,".",VLOOKUP($D22,'databáze hráčů'!$B$3:$I$402,4,FALSE))</f>
        <v>M</v>
      </c>
      <c r="F22" s="67">
        <f>IF($D22=0,".",VLOOKUP($D22,'databáze hráčů'!$B$3:$I$402,8,FALSE))</f>
        <v>3</v>
      </c>
      <c r="G22" s="122">
        <v>30</v>
      </c>
      <c r="H22" s="122">
        <v>30</v>
      </c>
      <c r="I22" s="122">
        <v>30</v>
      </c>
      <c r="J22" s="122">
        <v>35</v>
      </c>
      <c r="K22" s="72"/>
      <c r="L22" s="72"/>
      <c r="M22" s="72"/>
      <c r="N22" s="72"/>
      <c r="O22" s="68">
        <f t="shared" si="0"/>
        <v>125</v>
      </c>
      <c r="P22" s="69">
        <f t="shared" si="1"/>
        <v>31.25</v>
      </c>
      <c r="Q22" s="124">
        <f>IF(ROUND(dotazy!$G$24+(+$R$2-$P22)/dotazy!$H$24,0)&gt;0,ROUND(dotazy!$G$24+(+$R$2-$P22)/dotazy!$H$24,0),0)</f>
        <v>48</v>
      </c>
      <c r="R22" s="68">
        <f t="shared" si="2"/>
        <v>4</v>
      </c>
      <c r="S22" s="68">
        <f t="shared" si="3"/>
        <v>5</v>
      </c>
      <c r="T22" s="68">
        <f t="shared" si="4"/>
        <v>0</v>
      </c>
    </row>
    <row r="23" spans="1:20" ht="12.75">
      <c r="A23" s="75">
        <v>21</v>
      </c>
      <c r="B23" s="66" t="str">
        <f>IF(D23=0,".",VLOOKUP($D23,'databáze hráčů'!$B$3:$I$402,2,FALSE))</f>
        <v>Hrstka David</v>
      </c>
      <c r="C23" s="66" t="str">
        <f>IF($D23=0,".",VLOOKUP($D23,'databáze hráčů'!$B$3:$I$402,7,FALSE))</f>
        <v>MGC Holešov</v>
      </c>
      <c r="D23" s="163">
        <v>3283</v>
      </c>
      <c r="E23" s="103" t="str">
        <f>IF($D23=0,".",VLOOKUP($D23,'databáze hráčů'!$B$3:$I$402,4,FALSE))</f>
        <v>Jz</v>
      </c>
      <c r="F23" s="67">
        <f>IF($D23=0,".",VLOOKUP($D23,'databáze hráčů'!$B$3:$I$402,8,FALSE))</f>
        <v>3</v>
      </c>
      <c r="G23" s="122">
        <v>37</v>
      </c>
      <c r="H23" s="122">
        <v>26</v>
      </c>
      <c r="I23" s="122">
        <v>29</v>
      </c>
      <c r="J23" s="122">
        <v>32</v>
      </c>
      <c r="K23" s="72"/>
      <c r="L23" s="72"/>
      <c r="M23" s="72"/>
      <c r="N23" s="72"/>
      <c r="O23" s="68">
        <f t="shared" si="0"/>
        <v>124</v>
      </c>
      <c r="P23" s="69">
        <f t="shared" si="1"/>
        <v>31</v>
      </c>
      <c r="Q23" s="124">
        <f>IF(ROUND(dotazy!$G$24+(+$R$2-$P23)/dotazy!$H$24,0)&gt;0,ROUND(dotazy!$G$24+(+$R$2-$P23)/dotazy!$H$24,0),0)</f>
        <v>49</v>
      </c>
      <c r="R23" s="68">
        <f t="shared" si="2"/>
        <v>4</v>
      </c>
      <c r="S23" s="68">
        <f t="shared" si="3"/>
        <v>11</v>
      </c>
      <c r="T23" s="68">
        <f t="shared" si="4"/>
        <v>3</v>
      </c>
    </row>
    <row r="24" spans="1:20" ht="12.75">
      <c r="A24" s="75">
        <v>22</v>
      </c>
      <c r="B24" s="66" t="str">
        <f>IF(D24=0,".",VLOOKUP($D24,'databáze hráčů'!$B$3:$I$402,2,FALSE))</f>
        <v>Cimbálník Jakub</v>
      </c>
      <c r="C24" s="66" t="str">
        <f>IF($D24=0,".",VLOOKUP($D24,'databáze hráčů'!$B$3:$I$402,7,FALSE))</f>
        <v>SK Mlýn Přerov</v>
      </c>
      <c r="D24" s="163">
        <v>3275</v>
      </c>
      <c r="E24" s="103" t="str">
        <f>IF($D24=0,".",VLOOKUP($D24,'databáze hráčů'!$B$3:$I$402,4,FALSE))</f>
        <v>Jz</v>
      </c>
      <c r="F24" s="67">
        <f>IF($D24=0,".",VLOOKUP($D24,'databáze hráčů'!$B$3:$I$402,8,FALSE))</f>
        <v>5</v>
      </c>
      <c r="G24" s="122">
        <v>40</v>
      </c>
      <c r="H24" s="122">
        <v>38</v>
      </c>
      <c r="I24" s="122">
        <v>39</v>
      </c>
      <c r="J24" s="122">
        <v>41</v>
      </c>
      <c r="K24" s="72"/>
      <c r="L24" s="72"/>
      <c r="M24" s="72"/>
      <c r="N24" s="72"/>
      <c r="O24" s="68">
        <f t="shared" si="0"/>
        <v>158</v>
      </c>
      <c r="P24" s="69">
        <f t="shared" si="1"/>
        <v>39.5</v>
      </c>
      <c r="Q24" s="124">
        <f>IF(ROUND(dotazy!$G$24+(+$R$2-$P24)/dotazy!$H$24,0)&gt;0,ROUND(dotazy!$G$24+(+$R$2-$P24)/dotazy!$H$24,0),0)</f>
        <v>15</v>
      </c>
      <c r="R24" s="68">
        <f t="shared" si="2"/>
        <v>4</v>
      </c>
      <c r="S24" s="68">
        <f t="shared" si="3"/>
        <v>3</v>
      </c>
      <c r="T24" s="68">
        <f t="shared" si="4"/>
        <v>1</v>
      </c>
    </row>
    <row r="25" spans="1:20" ht="12.75">
      <c r="A25" s="75">
        <v>23</v>
      </c>
      <c r="B25" s="66" t="str">
        <f>IF(D25=0,".",VLOOKUP($D25,'databáze hráčů'!$B$3:$I$402,2,FALSE))</f>
        <v>Derzsi Ladislav</v>
      </c>
      <c r="C25" s="66" t="str">
        <f>IF($D25=0,".",VLOOKUP($D25,'databáze hráčů'!$B$3:$I$402,7,FALSE))</f>
        <v>MGK Adara Radějov</v>
      </c>
      <c r="D25" s="163">
        <v>3431</v>
      </c>
      <c r="E25" s="103" t="str">
        <f>IF($D25=0,".",VLOOKUP($D25,'databáze hráčů'!$B$3:$I$402,4,FALSE))</f>
        <v>M</v>
      </c>
      <c r="F25" s="67">
        <f>IF($D25=0,".",VLOOKUP($D25,'databáze hráčů'!$B$3:$I$402,8,FALSE))</f>
        <v>5</v>
      </c>
      <c r="G25" s="122">
        <v>26</v>
      </c>
      <c r="H25" s="122">
        <v>30</v>
      </c>
      <c r="I25" s="122">
        <v>25</v>
      </c>
      <c r="J25" s="122">
        <v>24</v>
      </c>
      <c r="K25" s="73"/>
      <c r="L25" s="73"/>
      <c r="M25" s="73"/>
      <c r="N25" s="73"/>
      <c r="O25" s="68">
        <f t="shared" si="0"/>
        <v>105</v>
      </c>
      <c r="P25" s="69">
        <f t="shared" si="1"/>
        <v>26.25</v>
      </c>
      <c r="Q25" s="124">
        <f>IF(ROUND(dotazy!$G$24+(+$R$2-$P25)/dotazy!$H$24,0)&gt;0,ROUND(dotazy!$G$24+(+$R$2-$P25)/dotazy!$H$24,0),0)</f>
        <v>68</v>
      </c>
      <c r="R25" s="68">
        <f t="shared" si="2"/>
        <v>4</v>
      </c>
      <c r="S25" s="68">
        <f t="shared" si="3"/>
        <v>6</v>
      </c>
      <c r="T25" s="68">
        <f t="shared" si="4"/>
        <v>1</v>
      </c>
    </row>
    <row r="26" spans="1:20" ht="12.75">
      <c r="A26" s="75">
        <v>24</v>
      </c>
      <c r="B26" s="66" t="str">
        <f>IF(D26=0,".",VLOOKUP($D26,'databáze hráčů'!$B$3:$I$402,2,FALSE))</f>
        <v>Žaloudková Radka</v>
      </c>
      <c r="C26" s="66" t="str">
        <f>IF($D26=0,".",VLOOKUP($D26,'databáze hráčů'!$B$3:$I$402,7,FALSE))</f>
        <v>MGC ´90 Brno</v>
      </c>
      <c r="D26" s="163">
        <v>2332</v>
      </c>
      <c r="E26" s="103" t="str">
        <f>IF($D26=0,".",VLOOKUP($D26,'databáze hráčů'!$B$3:$I$402,4,FALSE))</f>
        <v>Z</v>
      </c>
      <c r="F26" s="67">
        <f>IF($D26=0,".",VLOOKUP($D26,'databáze hráčů'!$B$3:$I$402,8,FALSE))</f>
        <v>2</v>
      </c>
      <c r="G26" s="122">
        <v>29</v>
      </c>
      <c r="H26" s="122">
        <v>26</v>
      </c>
      <c r="I26" s="122">
        <v>28</v>
      </c>
      <c r="J26" s="122">
        <v>23</v>
      </c>
      <c r="K26" s="72"/>
      <c r="L26" s="72"/>
      <c r="M26" s="72"/>
      <c r="N26" s="72"/>
      <c r="O26" s="68">
        <f t="shared" si="0"/>
        <v>106</v>
      </c>
      <c r="P26" s="69">
        <f t="shared" si="1"/>
        <v>26.5</v>
      </c>
      <c r="Q26" s="124">
        <f>IF(ROUND(dotazy!$G$24+(+$R$2-$P26)/dotazy!$H$24,0)&gt;0,ROUND(dotazy!$G$24+(+$R$2-$P26)/dotazy!$H$24,0),0)</f>
        <v>67</v>
      </c>
      <c r="R26" s="68">
        <f t="shared" si="2"/>
        <v>4</v>
      </c>
      <c r="S26" s="68">
        <f t="shared" si="3"/>
        <v>6</v>
      </c>
      <c r="T26" s="68">
        <f t="shared" si="4"/>
        <v>2</v>
      </c>
    </row>
    <row r="27" spans="1:20" ht="12.75">
      <c r="A27" s="75">
        <v>25</v>
      </c>
      <c r="B27" s="66" t="str">
        <f>IF(D27=0,".",VLOOKUP($D27,'databáze hráčů'!$B$3:$I$402,2,FALSE))</f>
        <v>Řehulka Jan</v>
      </c>
      <c r="C27" s="66" t="str">
        <f>IF($D27=0,".",VLOOKUP($D27,'databáze hráčů'!$B$3:$I$402,7,FALSE))</f>
        <v>MGC Jedovnice</v>
      </c>
      <c r="D27" s="163">
        <v>2567</v>
      </c>
      <c r="E27" s="103" t="str">
        <f>IF($D27=0,".",VLOOKUP($D27,'databáze hráčů'!$B$3:$I$402,4,FALSE))</f>
        <v>S</v>
      </c>
      <c r="F27" s="67">
        <f>IF($D27=0,".",VLOOKUP($D27,'databáze hráčů'!$B$3:$I$402,8,FALSE))</f>
        <v>2</v>
      </c>
      <c r="G27" s="122">
        <v>26</v>
      </c>
      <c r="H27" s="122">
        <v>31</v>
      </c>
      <c r="I27" s="122">
        <v>30</v>
      </c>
      <c r="J27" s="122">
        <v>34</v>
      </c>
      <c r="K27" s="72"/>
      <c r="L27" s="72"/>
      <c r="M27" s="72"/>
      <c r="N27" s="72"/>
      <c r="O27" s="68">
        <f t="shared" si="0"/>
        <v>121</v>
      </c>
      <c r="P27" s="69">
        <f t="shared" si="1"/>
        <v>30.25</v>
      </c>
      <c r="Q27" s="124">
        <f>IF(ROUND(dotazy!$G$24+(+$R$2-$P27)/dotazy!$H$24,0)&gt;0,ROUND(dotazy!$G$24+(+$R$2-$P27)/dotazy!$H$24,0),0)</f>
        <v>52</v>
      </c>
      <c r="R27" s="68">
        <f t="shared" si="2"/>
        <v>4</v>
      </c>
      <c r="S27" s="68">
        <f t="shared" si="3"/>
        <v>8</v>
      </c>
      <c r="T27" s="68">
        <f t="shared" si="4"/>
        <v>1</v>
      </c>
    </row>
    <row r="28" spans="1:20" ht="12.75">
      <c r="A28" s="75">
        <v>26</v>
      </c>
      <c r="B28" s="66" t="str">
        <f>IF(D28=0,".",VLOOKUP($D28,'databáze hráčů'!$B$3:$I$402,2,FALSE))</f>
        <v>Janda Roman</v>
      </c>
      <c r="C28" s="66" t="str">
        <f>IF($D28=0,".",VLOOKUP($D28,'databáze hráčů'!$B$3:$I$402,7,FALSE))</f>
        <v>SK Mlýn Přerov</v>
      </c>
      <c r="D28" s="163">
        <v>3321</v>
      </c>
      <c r="E28" s="103" t="str">
        <f>IF($D28=0,".",VLOOKUP($D28,'databáze hráčů'!$B$3:$I$402,4,FALSE))</f>
        <v>S</v>
      </c>
      <c r="F28" s="67">
        <f>IF($D28=0,".",VLOOKUP($D28,'databáze hráčů'!$B$3:$I$402,8,FALSE))</f>
        <v>5</v>
      </c>
      <c r="G28" s="122">
        <v>33</v>
      </c>
      <c r="H28" s="122">
        <v>32</v>
      </c>
      <c r="I28" s="122">
        <v>28</v>
      </c>
      <c r="J28" s="122">
        <v>33</v>
      </c>
      <c r="K28" s="72"/>
      <c r="L28" s="72"/>
      <c r="M28" s="72"/>
      <c r="N28" s="72"/>
      <c r="O28" s="68">
        <f t="shared" si="0"/>
        <v>126</v>
      </c>
      <c r="P28" s="69">
        <f t="shared" si="1"/>
        <v>31.5</v>
      </c>
      <c r="Q28" s="124">
        <f>IF(ROUND(dotazy!$G$24+(+$R$2-$P28)/dotazy!$H$24,0)&gt;0,ROUND(dotazy!$G$24+(+$R$2-$P28)/dotazy!$H$24,0),0)</f>
        <v>47</v>
      </c>
      <c r="R28" s="68">
        <f t="shared" si="2"/>
        <v>4</v>
      </c>
      <c r="S28" s="68">
        <f t="shared" si="3"/>
        <v>5</v>
      </c>
      <c r="T28" s="68">
        <f t="shared" si="4"/>
        <v>1</v>
      </c>
    </row>
    <row r="29" spans="1:20" ht="12.75">
      <c r="A29" s="75">
        <v>27</v>
      </c>
      <c r="B29" s="66" t="str">
        <f>IF(D29=0,".",VLOOKUP($D29,'databáze hráčů'!$B$3:$I$402,2,FALSE))</f>
        <v>Solař Jiří</v>
      </c>
      <c r="C29" s="66" t="str">
        <f>IF($D29=0,".",VLOOKUP($D29,'databáze hráčů'!$B$3:$I$402,7,FALSE))</f>
        <v>1. DGC Bystřice p. H.</v>
      </c>
      <c r="D29" s="163">
        <v>3313</v>
      </c>
      <c r="E29" s="103" t="str">
        <f>IF($D29=0,".",VLOOKUP($D29,'databáze hráčů'!$B$3:$I$402,4,FALSE))</f>
        <v>Jz</v>
      </c>
      <c r="F29" s="67" t="str">
        <f>IF($D29=0,".",VLOOKUP($D29,'databáze hráčů'!$B$3:$I$402,8,FALSE))</f>
        <v>M</v>
      </c>
      <c r="G29" s="122">
        <v>26</v>
      </c>
      <c r="H29" s="122">
        <v>25</v>
      </c>
      <c r="I29" s="122">
        <v>21</v>
      </c>
      <c r="J29" s="122">
        <v>24</v>
      </c>
      <c r="K29" s="72"/>
      <c r="L29" s="72"/>
      <c r="M29" s="72"/>
      <c r="N29" s="72"/>
      <c r="O29" s="68">
        <f t="shared" si="0"/>
        <v>96</v>
      </c>
      <c r="P29" s="69">
        <f t="shared" si="1"/>
        <v>24</v>
      </c>
      <c r="Q29" s="124">
        <f>IF(ROUND(dotazy!$G$24+(+$R$2-$P29)/dotazy!$H$24,0)&gt;0,ROUND(dotazy!$G$24+(+$R$2-$P29)/dotazy!$H$24,0),0)</f>
        <v>77</v>
      </c>
      <c r="R29" s="68">
        <f t="shared" si="2"/>
        <v>4</v>
      </c>
      <c r="S29" s="68">
        <f t="shared" si="3"/>
        <v>5</v>
      </c>
      <c r="T29" s="68">
        <f t="shared" si="4"/>
        <v>1</v>
      </c>
    </row>
    <row r="30" spans="1:20" ht="12.75">
      <c r="A30" s="75">
        <v>28</v>
      </c>
      <c r="B30" s="66" t="str">
        <f>IF(D30=0,".",VLOOKUP($D30,'databáze hráčů'!$B$3:$I$402,2,FALSE))</f>
        <v>Skoupý Petr</v>
      </c>
      <c r="C30" s="66" t="str">
        <f>IF($D30=0,".",VLOOKUP($D30,'databáze hráčů'!$B$3:$I$402,7,FALSE))</f>
        <v>ME Blansko</v>
      </c>
      <c r="D30" s="163">
        <v>2937</v>
      </c>
      <c r="E30" s="103" t="str">
        <f>IF($D30=0,".",VLOOKUP($D30,'databáze hráčů'!$B$3:$I$402,4,FALSE))</f>
        <v>S</v>
      </c>
      <c r="F30" s="67">
        <f>IF($D30=0,".",VLOOKUP($D30,'databáze hráčů'!$B$3:$I$402,8,FALSE))</f>
        <v>1</v>
      </c>
      <c r="G30" s="122">
        <v>31</v>
      </c>
      <c r="H30" s="122">
        <v>24</v>
      </c>
      <c r="I30" s="122">
        <v>26</v>
      </c>
      <c r="J30" s="122">
        <v>26</v>
      </c>
      <c r="K30" s="72"/>
      <c r="L30" s="72"/>
      <c r="M30" s="72"/>
      <c r="N30" s="72"/>
      <c r="O30" s="68">
        <f t="shared" si="0"/>
        <v>107</v>
      </c>
      <c r="P30" s="69">
        <f t="shared" si="1"/>
        <v>26.75</v>
      </c>
      <c r="Q30" s="124">
        <f>IF(ROUND(dotazy!$G$24+(+$R$2-$P30)/dotazy!$H$24,0)&gt;0,ROUND(dotazy!$G$24+(+$R$2-$P30)/dotazy!$H$24,0),0)</f>
        <v>66</v>
      </c>
      <c r="R30" s="68">
        <f t="shared" si="2"/>
        <v>4</v>
      </c>
      <c r="S30" s="68">
        <f t="shared" si="3"/>
        <v>7</v>
      </c>
      <c r="T30" s="68">
        <f t="shared" si="4"/>
        <v>0</v>
      </c>
    </row>
    <row r="31" spans="1:20" ht="12.75">
      <c r="A31" s="75">
        <v>29</v>
      </c>
      <c r="B31" s="66" t="str">
        <f>IF(D31=0,".",VLOOKUP($D31,'databáze hráčů'!$B$3:$I$402,2,FALSE))</f>
        <v>Doležel Radek ml.</v>
      </c>
      <c r="C31" s="66" t="str">
        <f>IF($D31=0,".",VLOOKUP($D31,'databáze hráčů'!$B$3:$I$402,7,FALSE))</f>
        <v>MGC Holešov</v>
      </c>
      <c r="D31" s="163">
        <v>2874</v>
      </c>
      <c r="E31" s="103" t="str">
        <f>IF($D31=0,".",VLOOKUP($D31,'databáze hráčů'!$B$3:$I$402,4,FALSE))</f>
        <v>Jz</v>
      </c>
      <c r="F31" s="67" t="str">
        <f>IF($D31=0,".",VLOOKUP($D31,'databáze hráčů'!$B$3:$I$402,8,FALSE))</f>
        <v>M</v>
      </c>
      <c r="G31" s="122">
        <v>26</v>
      </c>
      <c r="H31" s="122">
        <v>22</v>
      </c>
      <c r="I31" s="122">
        <v>22</v>
      </c>
      <c r="J31" s="122">
        <v>25</v>
      </c>
      <c r="K31" s="72"/>
      <c r="L31" s="72"/>
      <c r="M31" s="72"/>
      <c r="N31" s="72"/>
      <c r="O31" s="68">
        <f t="shared" si="0"/>
        <v>95</v>
      </c>
      <c r="P31" s="69">
        <f t="shared" si="1"/>
        <v>23.75</v>
      </c>
      <c r="Q31" s="124">
        <f>IF(ROUND(dotazy!$G$24+(+$R$2-$P31)/dotazy!$H$24,0)&gt;0,ROUND(dotazy!$G$24+(+$R$2-$P31)/dotazy!$H$24,0),0)</f>
        <v>78</v>
      </c>
      <c r="R31" s="68">
        <f t="shared" si="2"/>
        <v>4</v>
      </c>
      <c r="S31" s="68">
        <f t="shared" si="3"/>
        <v>4</v>
      </c>
      <c r="T31" s="68">
        <f t="shared" si="4"/>
        <v>3</v>
      </c>
    </row>
    <row r="32" spans="1:20" ht="12.75">
      <c r="A32" s="75">
        <v>30</v>
      </c>
      <c r="B32" s="66" t="str">
        <f>IF(D32=0,".",VLOOKUP($D32,'databáze hráčů'!$B$3:$I$402,2,FALSE))</f>
        <v>Staněk Jiří</v>
      </c>
      <c r="C32" s="66" t="str">
        <f>IF($D32=0,".",VLOOKUP($D32,'databáze hráčů'!$B$3:$I$402,7,FALSE))</f>
        <v>MGC Olomouc</v>
      </c>
      <c r="D32" s="163">
        <v>2910</v>
      </c>
      <c r="E32" s="103" t="str">
        <f>IF($D32=0,".",VLOOKUP($D32,'databáze hráčů'!$B$3:$I$402,4,FALSE))</f>
        <v>Jz</v>
      </c>
      <c r="F32" s="67" t="str">
        <f>IF($D32=0,".",VLOOKUP($D32,'databáze hráčů'!$B$3:$I$402,8,FALSE))</f>
        <v>M</v>
      </c>
      <c r="G32" s="122">
        <v>27</v>
      </c>
      <c r="H32" s="122">
        <v>23</v>
      </c>
      <c r="I32" s="122">
        <v>25</v>
      </c>
      <c r="J32" s="122">
        <v>26</v>
      </c>
      <c r="K32" s="72"/>
      <c r="L32" s="72"/>
      <c r="M32" s="72"/>
      <c r="N32" s="72"/>
      <c r="O32" s="68">
        <f t="shared" si="0"/>
        <v>101</v>
      </c>
      <c r="P32" s="69">
        <f t="shared" si="1"/>
        <v>25.25</v>
      </c>
      <c r="Q32" s="124">
        <f>IF(ROUND(dotazy!$G$24+(+$R$2-$P32)/dotazy!$H$24,0)&gt;0,ROUND(dotazy!$G$24+(+$R$2-$P32)/dotazy!$H$24,0),0)</f>
        <v>72</v>
      </c>
      <c r="R32" s="68">
        <f t="shared" si="2"/>
        <v>4</v>
      </c>
      <c r="S32" s="68">
        <f t="shared" si="3"/>
        <v>4</v>
      </c>
      <c r="T32" s="68">
        <f t="shared" si="4"/>
        <v>1</v>
      </c>
    </row>
    <row r="33" spans="1:20" ht="12.75">
      <c r="A33" s="75">
        <v>31</v>
      </c>
      <c r="B33" s="66" t="str">
        <f>IF(D33=0,".",VLOOKUP($D33,'databáze hráčů'!$B$3:$I$402,2,FALSE))</f>
        <v>Král Roman st.</v>
      </c>
      <c r="C33" s="66" t="str">
        <f>IF($D33=0,".",VLOOKUP($D33,'databáze hráčů'!$B$3:$I$402,7,FALSE))</f>
        <v>MGC ´90 Brno</v>
      </c>
      <c r="D33" s="163">
        <v>3400</v>
      </c>
      <c r="E33" s="103" t="str">
        <f>IF($D33=0,".",VLOOKUP($D33,'databáze hráčů'!$B$3:$I$402,4,FALSE))</f>
        <v>S</v>
      </c>
      <c r="F33" s="67">
        <f>IF($D33=0,".",VLOOKUP($D33,'databáze hráčů'!$B$3:$I$402,8,FALSE))</f>
        <v>4</v>
      </c>
      <c r="G33" s="122">
        <v>32</v>
      </c>
      <c r="H33" s="122">
        <v>33</v>
      </c>
      <c r="I33" s="122">
        <v>31</v>
      </c>
      <c r="J33" s="122">
        <v>35</v>
      </c>
      <c r="K33" s="72"/>
      <c r="L33" s="72"/>
      <c r="M33" s="72"/>
      <c r="N33" s="72"/>
      <c r="O33" s="68">
        <f t="shared" si="0"/>
        <v>131</v>
      </c>
      <c r="P33" s="69">
        <f t="shared" si="1"/>
        <v>32.75</v>
      </c>
      <c r="Q33" s="124">
        <f>IF(ROUND(dotazy!$G$24+(+$R$2-$P33)/dotazy!$H$24,0)&gt;0,ROUND(dotazy!$G$24+(+$R$2-$P33)/dotazy!$H$24,0),0)</f>
        <v>42</v>
      </c>
      <c r="R33" s="68">
        <f t="shared" si="2"/>
        <v>4</v>
      </c>
      <c r="S33" s="68">
        <f t="shared" si="3"/>
        <v>4</v>
      </c>
      <c r="T33" s="68">
        <f t="shared" si="4"/>
        <v>1</v>
      </c>
    </row>
    <row r="34" spans="1:20" ht="12.75">
      <c r="A34" s="75">
        <v>32</v>
      </c>
      <c r="B34" s="66" t="s">
        <v>1033</v>
      </c>
      <c r="C34" s="66" t="s">
        <v>167</v>
      </c>
      <c r="D34" s="163">
        <v>3490</v>
      </c>
      <c r="E34" s="103" t="s">
        <v>499</v>
      </c>
      <c r="F34" s="67" t="s">
        <v>570</v>
      </c>
      <c r="G34" s="122">
        <v>41</v>
      </c>
      <c r="H34" s="122">
        <v>57</v>
      </c>
      <c r="I34" s="122">
        <v>46</v>
      </c>
      <c r="J34" s="122">
        <v>39</v>
      </c>
      <c r="K34" s="73"/>
      <c r="L34" s="73"/>
      <c r="M34" s="73"/>
      <c r="N34" s="73"/>
      <c r="O34" s="76">
        <f t="shared" si="0"/>
        <v>183</v>
      </c>
      <c r="P34" s="77">
        <f t="shared" si="1"/>
        <v>45.75</v>
      </c>
      <c r="Q34" s="124">
        <f>IF(ROUND(dotazy!$G$24+(+$R$2-$P34)/dotazy!$H$24,0)&gt;0,ROUND(dotazy!$G$24+(+$R$2-$P34)/dotazy!$H$24,0),0)</f>
        <v>0</v>
      </c>
      <c r="R34" s="68">
        <f t="shared" si="2"/>
        <v>4</v>
      </c>
      <c r="S34" s="68">
        <f t="shared" si="3"/>
        <v>18</v>
      </c>
      <c r="T34" s="68">
        <f t="shared" si="4"/>
        <v>5</v>
      </c>
    </row>
    <row r="35" spans="1:20" ht="12.75">
      <c r="A35" s="75">
        <v>33</v>
      </c>
      <c r="B35" s="66" t="str">
        <f>IF(D35=0,".",VLOOKUP($D35,'databáze hráčů'!$B$3:$I$402,2,FALSE))</f>
        <v>Rimpler Josef</v>
      </c>
      <c r="C35" s="66" t="str">
        <f>IF($D35=0,".",VLOOKUP($D35,'databáze hráčů'!$B$3:$I$402,7,FALSE))</f>
        <v>MGC Jedovnice</v>
      </c>
      <c r="D35" s="163">
        <v>2596</v>
      </c>
      <c r="E35" s="103" t="str">
        <f>IF($D35=0,".",VLOOKUP($D35,'databáze hráčů'!$B$3:$I$402,4,FALSE))</f>
        <v>S2</v>
      </c>
      <c r="F35" s="67">
        <f>IF($D35=0,".",VLOOKUP($D35,'databáze hráčů'!$B$3:$I$402,8,FALSE))</f>
        <v>1</v>
      </c>
      <c r="G35" s="122">
        <v>23</v>
      </c>
      <c r="H35" s="122">
        <v>28</v>
      </c>
      <c r="I35" s="122">
        <v>29</v>
      </c>
      <c r="J35" s="122">
        <v>29</v>
      </c>
      <c r="K35" s="72"/>
      <c r="L35" s="72"/>
      <c r="M35" s="72"/>
      <c r="N35" s="72"/>
      <c r="O35" s="68">
        <f aca="true" t="shared" si="5" ref="O35:O51">SUM(G35:N35)</f>
        <v>109</v>
      </c>
      <c r="P35" s="69">
        <f aca="true" t="shared" si="6" ref="P35:P51">+O35/COUNT(G35:N35)</f>
        <v>27.25</v>
      </c>
      <c r="Q35" s="124">
        <f>IF(ROUND(dotazy!$G$24+(+$R$2-$P35)/dotazy!$H$24,0)&gt;0,ROUND(dotazy!$G$24+(+$R$2-$P35)/dotazy!$H$24,0),0)</f>
        <v>64</v>
      </c>
      <c r="R35" s="68">
        <f aca="true" t="shared" si="7" ref="R35:R51">+COUNT(G35:J35)</f>
        <v>4</v>
      </c>
      <c r="S35" s="68">
        <f aca="true" t="shared" si="8" ref="S35:S51">MAX(G35:J35)-MIN(G35:J35)</f>
        <v>6</v>
      </c>
      <c r="T35" s="68">
        <f aca="true" t="shared" si="9" ref="T35:T51">LARGE(G35:J35,2)-SMALL(G35:J35,2)</f>
        <v>1</v>
      </c>
    </row>
    <row r="36" spans="1:20" ht="12.75">
      <c r="A36" s="75">
        <v>34</v>
      </c>
      <c r="B36" s="66" t="str">
        <f>IF(D36=0,".",VLOOKUP($D36,'databáze hráčů'!$B$3:$I$402,2,FALSE))</f>
        <v>Do Minh Hieu</v>
      </c>
      <c r="C36" s="66" t="str">
        <f>IF($D36=0,".",VLOOKUP($D36,'databáze hráčů'!$B$3:$I$402,7,FALSE))</f>
        <v>MGC Holešov</v>
      </c>
      <c r="D36" s="163">
        <v>3435</v>
      </c>
      <c r="E36" s="103" t="str">
        <f>IF($D36=0,".",VLOOKUP($D36,'databáze hráčů'!$B$3:$I$402,4,FALSE))</f>
        <v>Jz</v>
      </c>
      <c r="F36" s="67" t="str">
        <f>IF($D36=0,".",VLOOKUP($D36,'databáze hráčů'!$B$3:$I$402,8,FALSE))</f>
        <v>bez</v>
      </c>
      <c r="G36" s="122">
        <v>39</v>
      </c>
      <c r="H36" s="122">
        <v>43</v>
      </c>
      <c r="I36" s="122">
        <v>40</v>
      </c>
      <c r="J36" s="122">
        <v>47</v>
      </c>
      <c r="K36" s="72"/>
      <c r="L36" s="72"/>
      <c r="M36" s="72"/>
      <c r="N36" s="72"/>
      <c r="O36" s="68">
        <f t="shared" si="5"/>
        <v>169</v>
      </c>
      <c r="P36" s="69">
        <f t="shared" si="6"/>
        <v>42.25</v>
      </c>
      <c r="Q36" s="124">
        <f>IF(ROUND(dotazy!$G$24+(+$R$2-$P36)/dotazy!$H$24,0)&gt;0,ROUND(dotazy!$G$24+(+$R$2-$P36)/dotazy!$H$24,0),0)</f>
        <v>4</v>
      </c>
      <c r="R36" s="68">
        <f t="shared" si="7"/>
        <v>4</v>
      </c>
      <c r="S36" s="68">
        <f t="shared" si="8"/>
        <v>8</v>
      </c>
      <c r="T36" s="68">
        <f t="shared" si="9"/>
        <v>3</v>
      </c>
    </row>
    <row r="37" spans="1:20" ht="12.75">
      <c r="A37" s="75">
        <v>35</v>
      </c>
      <c r="B37" s="66" t="str">
        <f>IF(D37=0,".",VLOOKUP($D37,'databáze hráčů'!$B$3:$I$402,2,FALSE))</f>
        <v>Doležálek Adam</v>
      </c>
      <c r="C37" s="66" t="str">
        <f>IF($D37=0,".",VLOOKUP($D37,'databáze hráčů'!$B$3:$I$402,7,FALSE))</f>
        <v>SK Mlýn Přerov</v>
      </c>
      <c r="D37" s="163">
        <v>3019</v>
      </c>
      <c r="E37" s="103" t="str">
        <f>IF($D37=0,".",VLOOKUP($D37,'databáze hráčů'!$B$3:$I$402,4,FALSE))</f>
        <v>Jz</v>
      </c>
      <c r="F37" s="67">
        <f>IF($D37=0,".",VLOOKUP($D37,'databáze hráčů'!$B$3:$I$402,8,FALSE))</f>
        <v>1</v>
      </c>
      <c r="G37" s="122">
        <v>25</v>
      </c>
      <c r="H37" s="122">
        <v>28</v>
      </c>
      <c r="I37" s="122">
        <v>20</v>
      </c>
      <c r="J37" s="122">
        <v>30</v>
      </c>
      <c r="K37" s="72"/>
      <c r="L37" s="72"/>
      <c r="M37" s="72"/>
      <c r="N37" s="72"/>
      <c r="O37" s="68">
        <f t="shared" si="5"/>
        <v>103</v>
      </c>
      <c r="P37" s="69">
        <f t="shared" si="6"/>
        <v>25.75</v>
      </c>
      <c r="Q37" s="124">
        <f>IF(ROUND(dotazy!$G$24+(+$R$2-$P37)/dotazy!$H$24,0)&gt;0,ROUND(dotazy!$G$24+(+$R$2-$P37)/dotazy!$H$24,0),0)</f>
        <v>70</v>
      </c>
      <c r="R37" s="68">
        <f t="shared" si="7"/>
        <v>4</v>
      </c>
      <c r="S37" s="68">
        <f t="shared" si="8"/>
        <v>10</v>
      </c>
      <c r="T37" s="68">
        <f t="shared" si="9"/>
        <v>3</v>
      </c>
    </row>
    <row r="38" spans="1:20" ht="12.75">
      <c r="A38" s="75">
        <v>36</v>
      </c>
      <c r="B38" s="66" t="str">
        <f>IF(D38=0,".",VLOOKUP($D38,'databáze hráčů'!$B$3:$I$402,2,FALSE))</f>
        <v>Doležel Radek st.</v>
      </c>
      <c r="C38" s="66" t="str">
        <f>IF($D38=0,".",VLOOKUP($D38,'databáze hráčů'!$B$3:$I$402,7,FALSE))</f>
        <v>MGC Holešov</v>
      </c>
      <c r="D38" s="163">
        <v>1241</v>
      </c>
      <c r="E38" s="103" t="str">
        <f>IF($D38=0,".",VLOOKUP($D38,'databáze hráčů'!$B$3:$I$402,4,FALSE))</f>
        <v>M</v>
      </c>
      <c r="F38" s="67" t="str">
        <f>IF($D38=0,".",VLOOKUP($D38,'databáze hráčů'!$B$3:$I$402,8,FALSE))</f>
        <v>M</v>
      </c>
      <c r="G38" s="122">
        <v>25</v>
      </c>
      <c r="H38" s="122">
        <v>26</v>
      </c>
      <c r="I38" s="122">
        <v>19</v>
      </c>
      <c r="J38" s="122">
        <v>24</v>
      </c>
      <c r="K38" s="72"/>
      <c r="L38" s="72"/>
      <c r="M38" s="72"/>
      <c r="N38" s="72"/>
      <c r="O38" s="68">
        <f t="shared" si="5"/>
        <v>94</v>
      </c>
      <c r="P38" s="69">
        <f t="shared" si="6"/>
        <v>23.5</v>
      </c>
      <c r="Q38" s="124">
        <f>IF(ROUND(dotazy!$G$24+(+$R$2-$P38)/dotazy!$H$24,0)&gt;0,ROUND(dotazy!$G$24+(+$R$2-$P38)/dotazy!$H$24,0),0)</f>
        <v>79</v>
      </c>
      <c r="R38" s="68">
        <f t="shared" si="7"/>
        <v>4</v>
      </c>
      <c r="S38" s="68">
        <f t="shared" si="8"/>
        <v>7</v>
      </c>
      <c r="T38" s="68">
        <f t="shared" si="9"/>
        <v>1</v>
      </c>
    </row>
    <row r="39" spans="1:20" ht="12.75">
      <c r="A39" s="75">
        <v>37</v>
      </c>
      <c r="B39" s="66" t="str">
        <f>IF(D39=0,".",VLOOKUP($D39,'databáze hráčů'!$B$3:$I$402,2,FALSE))</f>
        <v>Mlčoch Ondřej</v>
      </c>
      <c r="C39" s="66" t="str">
        <f>IF($D39=0,".",VLOOKUP($D39,'databáze hráčů'!$B$3:$I$402,7,FALSE))</f>
        <v>1. DGC Bystřice p. H.</v>
      </c>
      <c r="D39" s="163">
        <v>2434</v>
      </c>
      <c r="E39" s="103" t="str">
        <f>IF($D39=0,".",VLOOKUP($D39,'databáze hráčů'!$B$3:$I$402,4,FALSE))</f>
        <v>M</v>
      </c>
      <c r="F39" s="67" t="str">
        <f>IF($D39=0,".",VLOOKUP($D39,'databáze hráčů'!$B$3:$I$402,8,FALSE))</f>
        <v>M</v>
      </c>
      <c r="G39" s="122">
        <v>26</v>
      </c>
      <c r="H39" s="122">
        <v>21</v>
      </c>
      <c r="I39" s="122">
        <v>23</v>
      </c>
      <c r="J39" s="122">
        <v>23</v>
      </c>
      <c r="K39" s="72"/>
      <c r="L39" s="72"/>
      <c r="M39" s="72"/>
      <c r="N39" s="72"/>
      <c r="O39" s="68">
        <f t="shared" si="5"/>
        <v>93</v>
      </c>
      <c r="P39" s="69">
        <f t="shared" si="6"/>
        <v>23.25</v>
      </c>
      <c r="Q39" s="124">
        <f>IF(ROUND(dotazy!$G$24+(+$R$2-$P39)/dotazy!$H$24,0)&gt;0,ROUND(dotazy!$G$24+(+$R$2-$P39)/dotazy!$H$24,0),0)</f>
        <v>80</v>
      </c>
      <c r="R39" s="68">
        <f t="shared" si="7"/>
        <v>4</v>
      </c>
      <c r="S39" s="68">
        <f t="shared" si="8"/>
        <v>5</v>
      </c>
      <c r="T39" s="68">
        <f t="shared" si="9"/>
        <v>0</v>
      </c>
    </row>
    <row r="40" spans="1:20" ht="12.75">
      <c r="A40" s="75">
        <v>38</v>
      </c>
      <c r="B40" s="66" t="str">
        <f>IF(D40=0,".",VLOOKUP($D40,'databáze hráčů'!$B$3:$I$402,2,FALSE))</f>
        <v>Skoupý Martin</v>
      </c>
      <c r="C40" s="66" t="str">
        <f>IF($D40=0,".",VLOOKUP($D40,'databáze hráčů'!$B$3:$I$402,7,FALSE))</f>
        <v>ME Blansko</v>
      </c>
      <c r="D40" s="163">
        <v>3001</v>
      </c>
      <c r="E40" s="103" t="str">
        <f>IF($D40=0,".",VLOOKUP($D40,'databáze hráčů'!$B$3:$I$402,4,FALSE))</f>
        <v>J</v>
      </c>
      <c r="F40" s="67">
        <f>IF($D40=0,".",VLOOKUP($D40,'databáze hráčů'!$B$3:$I$402,8,FALSE))</f>
        <v>1</v>
      </c>
      <c r="G40" s="122">
        <v>23</v>
      </c>
      <c r="H40" s="122">
        <v>22</v>
      </c>
      <c r="I40" s="122">
        <v>21</v>
      </c>
      <c r="J40" s="122">
        <v>26</v>
      </c>
      <c r="K40" s="72"/>
      <c r="L40" s="72"/>
      <c r="M40" s="72"/>
      <c r="N40" s="72"/>
      <c r="O40" s="68">
        <f t="shared" si="5"/>
        <v>92</v>
      </c>
      <c r="P40" s="69">
        <f t="shared" si="6"/>
        <v>23</v>
      </c>
      <c r="Q40" s="124">
        <f>IF(ROUND(dotazy!$G$24+(+$R$2-$P40)/dotazy!$H$24,0)&gt;0,ROUND(dotazy!$G$24+(+$R$2-$P40)/dotazy!$H$24,0),0)</f>
        <v>81</v>
      </c>
      <c r="R40" s="68">
        <f t="shared" si="7"/>
        <v>4</v>
      </c>
      <c r="S40" s="68">
        <f t="shared" si="8"/>
        <v>5</v>
      </c>
      <c r="T40" s="68">
        <f t="shared" si="9"/>
        <v>1</v>
      </c>
    </row>
    <row r="41" spans="1:20" ht="12.75">
      <c r="A41" s="75">
        <v>39</v>
      </c>
      <c r="B41" s="66" t="str">
        <f>IF(D41=0,".",VLOOKUP($D41,'databáze hráčů'!$B$3:$I$402,2,FALSE))</f>
        <v>Jašek Jindřich</v>
      </c>
      <c r="C41" s="66" t="str">
        <f>IF($D41=0,".",VLOOKUP($D41,'databáze hráčů'!$B$3:$I$402,7,FALSE))</f>
        <v>MGC Olomouc</v>
      </c>
      <c r="D41" s="163">
        <v>405</v>
      </c>
      <c r="E41" s="103" t="str">
        <f>IF($D41=0,".",VLOOKUP($D41,'databáze hráčů'!$B$3:$I$402,4,FALSE))</f>
        <v>S</v>
      </c>
      <c r="F41" s="67" t="str">
        <f>IF($D41=0,".",VLOOKUP($D41,'databáze hráčů'!$B$3:$I$402,8,FALSE))</f>
        <v>M</v>
      </c>
      <c r="G41" s="122">
        <v>25</v>
      </c>
      <c r="H41" s="122">
        <v>25</v>
      </c>
      <c r="I41" s="125">
        <v>23</v>
      </c>
      <c r="J41" s="125">
        <v>27</v>
      </c>
      <c r="K41" s="72"/>
      <c r="L41" s="72"/>
      <c r="M41" s="72"/>
      <c r="N41" s="72"/>
      <c r="O41" s="68">
        <f t="shared" si="5"/>
        <v>100</v>
      </c>
      <c r="P41" s="69">
        <f t="shared" si="6"/>
        <v>25</v>
      </c>
      <c r="Q41" s="124">
        <f>IF(ROUND(dotazy!$G$24+(+$R$2-$P41)/dotazy!$H$24,0)&gt;0,ROUND(dotazy!$G$24+(+$R$2-$P41)/dotazy!$H$24,0),0)</f>
        <v>73</v>
      </c>
      <c r="R41" s="68">
        <f t="shared" si="7"/>
        <v>4</v>
      </c>
      <c r="S41" s="68">
        <f t="shared" si="8"/>
        <v>4</v>
      </c>
      <c r="T41" s="68">
        <f t="shared" si="9"/>
        <v>0</v>
      </c>
    </row>
    <row r="42" spans="1:20" ht="12.75">
      <c r="A42" s="75">
        <v>40</v>
      </c>
      <c r="B42" s="66" t="str">
        <f>IF(D42=0,".",VLOOKUP($D42,'databáze hráčů'!$B$3:$I$402,2,FALSE))</f>
        <v>Novák Matěj</v>
      </c>
      <c r="C42" s="66" t="str">
        <f>IF($D42=0,".",VLOOKUP($D42,'databáze hráčů'!$B$3:$I$402,7,FALSE))</f>
        <v>1. DGC Bystřice p. H.</v>
      </c>
      <c r="D42" s="163">
        <v>3284</v>
      </c>
      <c r="E42" s="103" t="str">
        <f>IF($D42=0,".",VLOOKUP($D42,'databáze hráčů'!$B$3:$I$402,4,FALSE))</f>
        <v>Jz</v>
      </c>
      <c r="F42" s="67" t="str">
        <f>IF($D42=0,".",VLOOKUP($D42,'databáze hráčů'!$B$3:$I$402,8,FALSE))</f>
        <v>M</v>
      </c>
      <c r="G42" s="122">
        <v>23</v>
      </c>
      <c r="H42" s="122">
        <v>25</v>
      </c>
      <c r="I42" s="122">
        <v>23</v>
      </c>
      <c r="J42" s="122">
        <v>33</v>
      </c>
      <c r="K42" s="72"/>
      <c r="L42" s="72"/>
      <c r="M42" s="72"/>
      <c r="N42" s="72"/>
      <c r="O42" s="68">
        <f t="shared" si="5"/>
        <v>104</v>
      </c>
      <c r="P42" s="69">
        <f t="shared" si="6"/>
        <v>26</v>
      </c>
      <c r="Q42" s="124">
        <f>IF(ROUND(dotazy!$G$24+(+$R$2-$P42)/dotazy!$H$24,0)&gt;0,ROUND(dotazy!$G$24+(+$R$2-$P42)/dotazy!$H$24,0),0)</f>
        <v>69</v>
      </c>
      <c r="R42" s="68">
        <f t="shared" si="7"/>
        <v>4</v>
      </c>
      <c r="S42" s="68">
        <f t="shared" si="8"/>
        <v>10</v>
      </c>
      <c r="T42" s="68">
        <f t="shared" si="9"/>
        <v>2</v>
      </c>
    </row>
    <row r="43" spans="1:20" ht="12.75">
      <c r="A43" s="75">
        <v>41</v>
      </c>
      <c r="B43" s="66" t="s">
        <v>1034</v>
      </c>
      <c r="C43" s="66" t="s">
        <v>86</v>
      </c>
      <c r="D43" s="163">
        <v>2912</v>
      </c>
      <c r="E43" s="103" t="s">
        <v>498</v>
      </c>
      <c r="F43" s="67" t="s">
        <v>570</v>
      </c>
      <c r="G43" s="122">
        <v>25</v>
      </c>
      <c r="H43" s="122">
        <v>28</v>
      </c>
      <c r="I43" s="122">
        <v>23</v>
      </c>
      <c r="J43" s="122">
        <v>22</v>
      </c>
      <c r="K43" s="72"/>
      <c r="L43" s="72"/>
      <c r="M43" s="72"/>
      <c r="N43" s="72"/>
      <c r="O43" s="68">
        <f t="shared" si="5"/>
        <v>98</v>
      </c>
      <c r="P43" s="69">
        <f t="shared" si="6"/>
        <v>24.5</v>
      </c>
      <c r="Q43" s="124">
        <f>IF(ROUND(dotazy!$G$24+(+$R$2-$P43)/dotazy!$H$24,0)&gt;0,ROUND(dotazy!$G$24+(+$R$2-$P43)/dotazy!$H$24,0),0)</f>
        <v>75</v>
      </c>
      <c r="R43" s="68">
        <f t="shared" si="7"/>
        <v>4</v>
      </c>
      <c r="S43" s="68">
        <f t="shared" si="8"/>
        <v>6</v>
      </c>
      <c r="T43" s="68">
        <f t="shared" si="9"/>
        <v>2</v>
      </c>
    </row>
    <row r="44" spans="1:20" ht="12.75">
      <c r="A44" s="75">
        <v>42</v>
      </c>
      <c r="B44" s="66" t="str">
        <f>IF(D44=0,".",VLOOKUP($D44,'databáze hráčů'!$B$3:$I$402,2,FALSE))</f>
        <v>Šťasta Radek</v>
      </c>
      <c r="C44" s="66" t="str">
        <f>IF($D44=0,".",VLOOKUP($D44,'databáze hráčů'!$B$3:$I$402,7,FALSE))</f>
        <v>MGC Holešov</v>
      </c>
      <c r="D44" s="163">
        <v>2964</v>
      </c>
      <c r="E44" s="103" t="str">
        <f>IF($D44=0,".",VLOOKUP($D44,'databáze hráčů'!$B$3:$I$402,4,FALSE))</f>
        <v>M</v>
      </c>
      <c r="F44" s="67">
        <f>IF($D44=0,".",VLOOKUP($D44,'databáze hráčů'!$B$3:$I$402,8,FALSE))</f>
        <v>2</v>
      </c>
      <c r="G44" s="122">
        <v>21</v>
      </c>
      <c r="H44" s="122">
        <v>26</v>
      </c>
      <c r="I44" s="122">
        <v>27</v>
      </c>
      <c r="J44" s="122">
        <v>26</v>
      </c>
      <c r="K44" s="72"/>
      <c r="L44" s="72"/>
      <c r="M44" s="72"/>
      <c r="N44" s="72"/>
      <c r="O44" s="68">
        <f t="shared" si="5"/>
        <v>100</v>
      </c>
      <c r="P44" s="69">
        <f t="shared" si="6"/>
        <v>25</v>
      </c>
      <c r="Q44" s="124">
        <f>IF(ROUND(dotazy!$G$24+(+$R$2-$P44)/dotazy!$H$24,0)&gt;0,ROUND(dotazy!$G$24+(+$R$2-$P44)/dotazy!$H$24,0),0)</f>
        <v>73</v>
      </c>
      <c r="R44" s="68">
        <f t="shared" si="7"/>
        <v>4</v>
      </c>
      <c r="S44" s="68">
        <f t="shared" si="8"/>
        <v>6</v>
      </c>
      <c r="T44" s="68">
        <f t="shared" si="9"/>
        <v>0</v>
      </c>
    </row>
    <row r="45" spans="1:20" ht="12.75">
      <c r="A45" s="75">
        <v>43</v>
      </c>
      <c r="B45" s="66" t="str">
        <f>IF(D45=0,".",VLOOKUP($D45,'databáze hráčů'!$B$3:$I$402,2,FALSE))</f>
        <v>Láník Jan</v>
      </c>
      <c r="C45" s="66" t="str">
        <f>IF($D45=0,".",VLOOKUP($D45,'databáze hráčů'!$B$3:$I$402,7,FALSE))</f>
        <v>MGC Jedovnice</v>
      </c>
      <c r="D45" s="163">
        <v>1040</v>
      </c>
      <c r="E45" s="103" t="str">
        <f>IF($D45=0,".",VLOOKUP($D45,'databáze hráčů'!$B$3:$I$402,4,FALSE))</f>
        <v>M</v>
      </c>
      <c r="F45" s="67">
        <f>IF($D45=0,".",VLOOKUP($D45,'databáze hráčů'!$B$3:$I$402,8,FALSE))</f>
        <v>1</v>
      </c>
      <c r="G45" s="122">
        <v>28</v>
      </c>
      <c r="H45" s="122">
        <v>22</v>
      </c>
      <c r="I45" s="122">
        <v>23</v>
      </c>
      <c r="J45" s="122">
        <v>21</v>
      </c>
      <c r="K45" s="72"/>
      <c r="L45" s="72"/>
      <c r="M45" s="72"/>
      <c r="N45" s="72"/>
      <c r="O45" s="68">
        <f t="shared" si="5"/>
        <v>94</v>
      </c>
      <c r="P45" s="69">
        <f t="shared" si="6"/>
        <v>23.5</v>
      </c>
      <c r="Q45" s="124">
        <f>IF(ROUND(dotazy!$G$24+(+$R$2-$P45)/dotazy!$H$24,0)&gt;0,ROUND(dotazy!$G$24+(+$R$2-$P45)/dotazy!$H$24,0),0)</f>
        <v>79</v>
      </c>
      <c r="R45" s="68">
        <f t="shared" si="7"/>
        <v>4</v>
      </c>
      <c r="S45" s="68">
        <f t="shared" si="8"/>
        <v>7</v>
      </c>
      <c r="T45" s="68">
        <f t="shared" si="9"/>
        <v>1</v>
      </c>
    </row>
    <row r="46" spans="1:20" ht="12.75">
      <c r="A46" s="75">
        <v>44</v>
      </c>
      <c r="B46" s="66" t="str">
        <f>IF(D46=0,".",VLOOKUP($D46,'databáze hráčů'!$B$3:$I$402,2,FALSE))</f>
        <v>Urbánek Michael</v>
      </c>
      <c r="C46" s="66" t="str">
        <f>IF($D46=0,".",VLOOKUP($D46,'databáze hráčů'!$B$3:$I$402,7,FALSE))</f>
        <v>MGC ´90 Brno</v>
      </c>
      <c r="D46" s="163">
        <v>1835</v>
      </c>
      <c r="E46" s="103" t="str">
        <f>IF($D46=0,".",VLOOKUP($D46,'databáze hráčů'!$B$3:$I$402,4,FALSE))</f>
        <v>M</v>
      </c>
      <c r="F46" s="67" t="str">
        <f>IF($D46=0,".",VLOOKUP($D46,'databáze hráčů'!$B$3:$I$402,8,FALSE))</f>
        <v>M</v>
      </c>
      <c r="G46" s="122">
        <v>21</v>
      </c>
      <c r="H46" s="122">
        <v>22</v>
      </c>
      <c r="I46" s="122">
        <v>20</v>
      </c>
      <c r="J46" s="122">
        <v>24</v>
      </c>
      <c r="K46" s="72"/>
      <c r="L46" s="72"/>
      <c r="M46" s="72"/>
      <c r="N46" s="72"/>
      <c r="O46" s="68">
        <f t="shared" si="5"/>
        <v>87</v>
      </c>
      <c r="P46" s="69">
        <f t="shared" si="6"/>
        <v>21.75</v>
      </c>
      <c r="Q46" s="124">
        <f>IF(ROUND(dotazy!$G$24+(+$R$2-$P46)/dotazy!$H$24,0)&gt;0,ROUND(dotazy!$G$24+(+$R$2-$P46)/dotazy!$H$24,0),0)</f>
        <v>86</v>
      </c>
      <c r="R46" s="68">
        <f t="shared" si="7"/>
        <v>4</v>
      </c>
      <c r="S46" s="68">
        <f t="shared" si="8"/>
        <v>4</v>
      </c>
      <c r="T46" s="68">
        <f t="shared" si="9"/>
        <v>1</v>
      </c>
    </row>
    <row r="47" spans="1:20" ht="12.75">
      <c r="A47" s="75">
        <v>45</v>
      </c>
      <c r="B47" s="66" t="str">
        <f>IF(D47=0,".",VLOOKUP($D47,'databáze hráčů'!$B$3:$I$402,2,FALSE))</f>
        <v>Kutra Radomil</v>
      </c>
      <c r="C47" s="66" t="str">
        <f>IF($D47=0,".",VLOOKUP($D47,'databáze hráčů'!$B$3:$I$402,7,FALSE))</f>
        <v>MGC Holešov</v>
      </c>
      <c r="D47" s="163">
        <v>2935</v>
      </c>
      <c r="E47" s="103" t="str">
        <f>IF($D47=0,".",VLOOKUP($D47,'databáze hráčů'!$B$3:$I$402,4,FALSE))</f>
        <v>M</v>
      </c>
      <c r="F47" s="67">
        <f>IF($D47=0,".",VLOOKUP($D47,'databáze hráčů'!$B$3:$I$402,8,FALSE))</f>
        <v>2</v>
      </c>
      <c r="G47" s="122">
        <v>21</v>
      </c>
      <c r="H47" s="122">
        <v>22</v>
      </c>
      <c r="I47" s="122">
        <v>22</v>
      </c>
      <c r="J47" s="122">
        <v>27</v>
      </c>
      <c r="K47" s="72"/>
      <c r="L47" s="72"/>
      <c r="M47" s="72"/>
      <c r="N47" s="72"/>
      <c r="O47" s="68">
        <f t="shared" si="5"/>
        <v>92</v>
      </c>
      <c r="P47" s="69">
        <f t="shared" si="6"/>
        <v>23</v>
      </c>
      <c r="Q47" s="124">
        <f>IF(ROUND(dotazy!$G$24+(+$R$2-$P47)/dotazy!$H$24,0)&gt;0,ROUND(dotazy!$G$24+(+$R$2-$P47)/dotazy!$H$24,0),0)</f>
        <v>81</v>
      </c>
      <c r="R47" s="68">
        <f t="shared" si="7"/>
        <v>4</v>
      </c>
      <c r="S47" s="68">
        <f t="shared" si="8"/>
        <v>6</v>
      </c>
      <c r="T47" s="68">
        <f t="shared" si="9"/>
        <v>0</v>
      </c>
    </row>
    <row r="48" spans="1:20" ht="12.75">
      <c r="A48" s="75">
        <v>46</v>
      </c>
      <c r="B48" s="66" t="str">
        <f>IF(D48=0,".",VLOOKUP($D48,'databáze hráčů'!$B$3:$I$402,2,FALSE))</f>
        <v>Mlčoch Martin</v>
      </c>
      <c r="C48" s="66" t="str">
        <f>IF($D48=0,".",VLOOKUP($D48,'databáze hráčů'!$B$3:$I$402,7,FALSE))</f>
        <v>1. DGC Bystřice p. H.</v>
      </c>
      <c r="D48" s="163">
        <v>2433</v>
      </c>
      <c r="E48" s="103" t="str">
        <f>IF($D48=0,".",VLOOKUP($D48,'databáze hráčů'!$B$3:$I$402,4,FALSE))</f>
        <v>M</v>
      </c>
      <c r="F48" s="67">
        <f>IF($D48=0,".",VLOOKUP($D48,'databáze hráčů'!$B$3:$I$402,8,FALSE))</f>
        <v>1</v>
      </c>
      <c r="G48" s="122">
        <v>28</v>
      </c>
      <c r="H48" s="122">
        <v>26</v>
      </c>
      <c r="I48" s="122">
        <v>28</v>
      </c>
      <c r="J48" s="122">
        <v>24</v>
      </c>
      <c r="K48" s="72"/>
      <c r="L48" s="72"/>
      <c r="M48" s="72"/>
      <c r="N48" s="72"/>
      <c r="O48" s="68">
        <f t="shared" si="5"/>
        <v>106</v>
      </c>
      <c r="P48" s="69">
        <f t="shared" si="6"/>
        <v>26.5</v>
      </c>
      <c r="Q48" s="124">
        <f>IF(ROUND(dotazy!$G$24+(+$R$2-$P48)/dotazy!$H$24,0)&gt;0,ROUND(dotazy!$G$24+(+$R$2-$P48)/dotazy!$H$24,0),0)</f>
        <v>67</v>
      </c>
      <c r="R48" s="68">
        <f t="shared" si="7"/>
        <v>4</v>
      </c>
      <c r="S48" s="68">
        <f t="shared" si="8"/>
        <v>4</v>
      </c>
      <c r="T48" s="68">
        <f t="shared" si="9"/>
        <v>2</v>
      </c>
    </row>
    <row r="49" spans="1:20" ht="12.75">
      <c r="A49" s="75">
        <v>47</v>
      </c>
      <c r="B49" s="66" t="str">
        <f>IF(D49=0,".",VLOOKUP($D49,'databáze hráčů'!$B$3:$I$402,2,FALSE))</f>
        <v>Macháček Zdeněk</v>
      </c>
      <c r="C49" s="66" t="str">
        <f>IF($D49=0,".",VLOOKUP($D49,'databáze hráčů'!$B$3:$I$402,7,FALSE))</f>
        <v>1. DGC Bystřice p. H.</v>
      </c>
      <c r="D49" s="163">
        <v>2176</v>
      </c>
      <c r="E49" s="103" t="str">
        <f>IF($D49=0,".",VLOOKUP($D49,'databáze hráčů'!$B$3:$I$402,4,FALSE))</f>
        <v>M</v>
      </c>
      <c r="F49" s="67" t="str">
        <f>IF($D49=0,".",VLOOKUP($D49,'databáze hráčů'!$B$3:$I$402,8,FALSE))</f>
        <v>M</v>
      </c>
      <c r="G49" s="122">
        <v>22</v>
      </c>
      <c r="H49" s="122">
        <v>22</v>
      </c>
      <c r="I49" s="122">
        <v>33</v>
      </c>
      <c r="J49" s="122">
        <v>24</v>
      </c>
      <c r="K49" s="72"/>
      <c r="L49" s="72"/>
      <c r="M49" s="72"/>
      <c r="N49" s="72"/>
      <c r="O49" s="68">
        <f t="shared" si="5"/>
        <v>101</v>
      </c>
      <c r="P49" s="69">
        <f t="shared" si="6"/>
        <v>25.25</v>
      </c>
      <c r="Q49" s="124">
        <f>IF(ROUND(dotazy!$G$24+(+$R$2-$P49)/dotazy!$H$24,0)&gt;0,ROUND(dotazy!$G$24+(+$R$2-$P49)/dotazy!$H$24,0),0)</f>
        <v>72</v>
      </c>
      <c r="R49" s="68">
        <f t="shared" si="7"/>
        <v>4</v>
      </c>
      <c r="S49" s="68">
        <f t="shared" si="8"/>
        <v>11</v>
      </c>
      <c r="T49" s="68">
        <f t="shared" si="9"/>
        <v>2</v>
      </c>
    </row>
    <row r="50" spans="1:20" ht="12.75">
      <c r="A50" s="75">
        <v>48</v>
      </c>
      <c r="B50" s="66" t="str">
        <f>IF(D50=0,".",VLOOKUP($D50,'databáze hráčů'!$B$3:$I$402,2,FALSE))</f>
        <v>Král Roman  ml.</v>
      </c>
      <c r="C50" s="66" t="str">
        <f>IF($D50=0,".",VLOOKUP($D50,'databáze hráčů'!$B$3:$I$402,7,FALSE))</f>
        <v>MGC ´90 Brno</v>
      </c>
      <c r="D50" s="163">
        <v>3388</v>
      </c>
      <c r="E50" s="103" t="str">
        <f>IF($D50=0,".",VLOOKUP($D50,'databáze hráčů'!$B$3:$I$402,4,FALSE))</f>
        <v>Jz</v>
      </c>
      <c r="F50" s="67">
        <f>IF($D50=0,".",VLOOKUP($D50,'databáze hráčů'!$B$3:$I$402,8,FALSE))</f>
        <v>1</v>
      </c>
      <c r="G50" s="122">
        <v>25</v>
      </c>
      <c r="H50" s="122">
        <v>22</v>
      </c>
      <c r="I50" s="122">
        <v>27</v>
      </c>
      <c r="J50" s="122">
        <v>23</v>
      </c>
      <c r="K50" s="72"/>
      <c r="L50" s="72"/>
      <c r="M50" s="72"/>
      <c r="N50" s="72"/>
      <c r="O50" s="68">
        <f t="shared" si="5"/>
        <v>97</v>
      </c>
      <c r="P50" s="69">
        <f t="shared" si="6"/>
        <v>24.25</v>
      </c>
      <c r="Q50" s="124">
        <f>IF(ROUND(dotazy!$G$24+(+$R$2-$P50)/dotazy!$H$24,0)&gt;0,ROUND(dotazy!$G$24+(+$R$2-$P50)/dotazy!$H$24,0),0)</f>
        <v>76</v>
      </c>
      <c r="R50" s="68">
        <f t="shared" si="7"/>
        <v>4</v>
      </c>
      <c r="S50" s="68">
        <f t="shared" si="8"/>
        <v>5</v>
      </c>
      <c r="T50" s="68">
        <f t="shared" si="9"/>
        <v>2</v>
      </c>
    </row>
    <row r="51" spans="1:20" ht="12.75">
      <c r="A51" s="75">
        <v>49</v>
      </c>
      <c r="B51" s="66" t="str">
        <f>IF(D51=0,".",VLOOKUP($D51,'databáze hráčů'!$B$3:$I$402,2,FALSE))</f>
        <v>Roubalíková Dagmar</v>
      </c>
      <c r="C51" s="66" t="str">
        <f>IF($D51=0,".",VLOOKUP($D51,'databáze hráčů'!$B$3:$I$402,7,FALSE))</f>
        <v>MGC Holešov</v>
      </c>
      <c r="D51" s="163">
        <v>3088</v>
      </c>
      <c r="E51" s="103" t="str">
        <f>IF($D51=0,".",VLOOKUP($D51,'databáze hráčů'!$B$3:$I$402,4,FALSE))</f>
        <v>Z</v>
      </c>
      <c r="F51" s="67">
        <f>IF($D51=0,".",VLOOKUP($D51,'databáze hráčů'!$B$3:$I$402,8,FALSE))</f>
        <v>1</v>
      </c>
      <c r="G51" s="122">
        <v>24</v>
      </c>
      <c r="H51" s="122">
        <v>25</v>
      </c>
      <c r="I51" s="122">
        <v>25</v>
      </c>
      <c r="J51" s="122">
        <v>23</v>
      </c>
      <c r="K51" s="72"/>
      <c r="L51" s="72"/>
      <c r="M51" s="72"/>
      <c r="N51" s="72"/>
      <c r="O51" s="68">
        <f t="shared" si="5"/>
        <v>97</v>
      </c>
      <c r="P51" s="69">
        <f t="shared" si="6"/>
        <v>24.25</v>
      </c>
      <c r="Q51" s="124">
        <f>IF(ROUND(dotazy!$G$24+(+$R$2-$P51)/dotazy!$H$24,0)&gt;0,ROUND(dotazy!$G$24+(+$R$2-$P51)/dotazy!$H$24,0),0)</f>
        <v>76</v>
      </c>
      <c r="R51" s="68">
        <f t="shared" si="7"/>
        <v>4</v>
      </c>
      <c r="S51" s="68">
        <f t="shared" si="8"/>
        <v>2</v>
      </c>
      <c r="T51" s="68">
        <f t="shared" si="9"/>
        <v>1</v>
      </c>
    </row>
    <row r="52" spans="1:20" ht="12.75">
      <c r="A52" s="75">
        <f>A51+1</f>
        <v>50</v>
      </c>
      <c r="B52" s="66" t="str">
        <f>IF(D52=0,".",VLOOKUP($D52,'databáze hráčů'!$B$3:$I$402,2,FALSE))</f>
        <v>Kuba František</v>
      </c>
      <c r="C52" s="66" t="str">
        <f>IF($D52=0,".",VLOOKUP($D52,'databáze hráčů'!$B$3:$I$402,7,FALSE))</f>
        <v>MGC Olomouc</v>
      </c>
      <c r="D52" s="163">
        <v>732</v>
      </c>
      <c r="E52" s="103" t="str">
        <f>IF($D52=0,".",VLOOKUP($D52,'databáze hráčů'!$B$3:$I$402,4,FALSE))</f>
        <v>S</v>
      </c>
      <c r="F52" s="67">
        <f>IF($D52=0,".",VLOOKUP($D52,'databáze hráčů'!$B$3:$I$402,8,FALSE))</f>
        <v>1</v>
      </c>
      <c r="G52" s="122">
        <v>22</v>
      </c>
      <c r="H52" s="122">
        <v>29</v>
      </c>
      <c r="I52" s="122">
        <v>22</v>
      </c>
      <c r="J52" s="122">
        <v>23</v>
      </c>
      <c r="K52" s="72"/>
      <c r="L52" s="72"/>
      <c r="M52" s="72"/>
      <c r="N52" s="72"/>
      <c r="O52" s="68">
        <f>SUM(G52:N52)</f>
        <v>96</v>
      </c>
      <c r="P52" s="69">
        <f>+O52/COUNT(G52:N52)</f>
        <v>24</v>
      </c>
      <c r="Q52" s="124">
        <f>IF(ROUND(dotazy!$G$24+(+$R$2-$P52)/dotazy!$H$24,0)&gt;0,ROUND(dotazy!$G$24+(+$R$2-$P52)/dotazy!$H$24,0),0)</f>
        <v>77</v>
      </c>
      <c r="R52" s="68">
        <f>+COUNT(G52:J52)</f>
        <v>4</v>
      </c>
      <c r="S52" s="68">
        <f>MAX(G52:J52)-MIN(G52:J52)</f>
        <v>7</v>
      </c>
      <c r="T52" s="68">
        <f>LARGE(G52:J52,2)-SMALL(G52:J52,2)</f>
        <v>1</v>
      </c>
    </row>
    <row r="53" spans="1:20" ht="12.75">
      <c r="A53" s="75">
        <f aca="true" t="shared" si="10" ref="A53:A59">A52+1</f>
        <v>51</v>
      </c>
      <c r="B53" s="66" t="str">
        <f>IF(D53=0,".",VLOOKUP($D53,'databáze hráčů'!$B$3:$I$402,2,FALSE))</f>
        <v>Roubalík Petr</v>
      </c>
      <c r="C53" s="66" t="str">
        <f>IF($D53=0,".",VLOOKUP($D53,'databáze hráčů'!$B$3:$I$402,7,FALSE))</f>
        <v>MGC Holešov</v>
      </c>
      <c r="D53" s="163">
        <v>3217</v>
      </c>
      <c r="E53" s="103" t="str">
        <f>IF($D53=0,".",VLOOKUP($D53,'databáze hráčů'!$B$3:$I$402,4,FALSE))</f>
        <v>M</v>
      </c>
      <c r="F53" s="67">
        <f>IF($D53=0,".",VLOOKUP($D53,'databáze hráčů'!$B$3:$I$402,8,FALSE))</f>
        <v>2</v>
      </c>
      <c r="G53" s="122">
        <v>24</v>
      </c>
      <c r="H53" s="122">
        <v>25</v>
      </c>
      <c r="I53" s="122">
        <v>23</v>
      </c>
      <c r="J53" s="122">
        <v>28</v>
      </c>
      <c r="K53" s="72"/>
      <c r="L53" s="72"/>
      <c r="M53" s="72"/>
      <c r="N53" s="72"/>
      <c r="O53" s="68">
        <f aca="true" t="shared" si="11" ref="O53:O59">SUM(G53:N53)</f>
        <v>100</v>
      </c>
      <c r="P53" s="69">
        <f aca="true" t="shared" si="12" ref="P53:P59">+O53/COUNT(G53:N53)</f>
        <v>25</v>
      </c>
      <c r="Q53" s="124">
        <f>IF(ROUND(dotazy!$G$24+(+$R$2-$P53)/dotazy!$H$24,0)&gt;0,ROUND(dotazy!$G$24+(+$R$2-$P53)/dotazy!$H$24,0),0)</f>
        <v>73</v>
      </c>
      <c r="R53" s="68">
        <f aca="true" t="shared" si="13" ref="R53:R59">+COUNT(G53:J53)</f>
        <v>4</v>
      </c>
      <c r="S53" s="68">
        <f aca="true" t="shared" si="14" ref="S53:S59">MAX(G53:J53)-MIN(G53:J53)</f>
        <v>5</v>
      </c>
      <c r="T53" s="68">
        <f aca="true" t="shared" si="15" ref="T53:T59">LARGE(G53:J53,2)-SMALL(G53:J53,2)</f>
        <v>1</v>
      </c>
    </row>
    <row r="54" spans="1:20" ht="12.75">
      <c r="A54" s="75">
        <f t="shared" si="10"/>
        <v>52</v>
      </c>
      <c r="B54" s="66" t="str">
        <f>IF(D54=0,".",VLOOKUP($D54,'databáze hráčů'!$B$3:$I$402,2,FALSE))</f>
        <v>Straško Marián</v>
      </c>
      <c r="C54" s="66" t="str">
        <f>IF($D54=0,".",VLOOKUP($D54,'databáze hráčů'!$B$3:$I$402,7,FALSE))</f>
        <v>MGC Olomouc</v>
      </c>
      <c r="D54" s="163">
        <v>2672</v>
      </c>
      <c r="E54" s="103" t="str">
        <f>IF($D54=0,".",VLOOKUP($D54,'databáze hráčů'!$B$3:$I$402,4,FALSE))</f>
        <v>M</v>
      </c>
      <c r="F54" s="67" t="str">
        <f>IF($D54=0,".",VLOOKUP($D54,'databáze hráčů'!$B$3:$I$402,8,FALSE))</f>
        <v>M</v>
      </c>
      <c r="G54" s="122">
        <v>22</v>
      </c>
      <c r="H54" s="122">
        <v>24</v>
      </c>
      <c r="I54" s="122">
        <v>21</v>
      </c>
      <c r="J54" s="122">
        <v>25</v>
      </c>
      <c r="K54" s="72"/>
      <c r="L54" s="72"/>
      <c r="M54" s="72"/>
      <c r="N54" s="72"/>
      <c r="O54" s="68">
        <f t="shared" si="11"/>
        <v>92</v>
      </c>
      <c r="P54" s="69">
        <f t="shared" si="12"/>
        <v>23</v>
      </c>
      <c r="Q54" s="124">
        <f>IF(ROUND(dotazy!$G$24+(+$R$2-$P54)/dotazy!$H$24,0)&gt;0,ROUND(dotazy!$G$24+(+$R$2-$P54)/dotazy!$H$24,0),0)</f>
        <v>81</v>
      </c>
      <c r="R54" s="68">
        <f t="shared" si="13"/>
        <v>4</v>
      </c>
      <c r="S54" s="68">
        <f t="shared" si="14"/>
        <v>4</v>
      </c>
      <c r="T54" s="68">
        <f t="shared" si="15"/>
        <v>2</v>
      </c>
    </row>
    <row r="55" spans="1:20" ht="12.75">
      <c r="A55" s="75">
        <f t="shared" si="10"/>
        <v>53</v>
      </c>
      <c r="B55" s="66" t="str">
        <f>IF(D55=0,".",VLOOKUP($D55,'databáze hráčů'!$B$3:$I$402,2,FALSE))</f>
        <v>Rieger Lumír</v>
      </c>
      <c r="C55" s="66" t="str">
        <f>IF($D55=0,".",VLOOKUP($D55,'databáze hráčů'!$B$3:$I$402,7,FALSE))</f>
        <v>Start Kopřivnice</v>
      </c>
      <c r="D55" s="163">
        <v>2726</v>
      </c>
      <c r="E55" s="103" t="str">
        <f>IF($D55=0,".",VLOOKUP($D55,'databáze hráčů'!$B$3:$I$402,4,FALSE))</f>
        <v>M</v>
      </c>
      <c r="F55" s="67">
        <f>IF($D55=0,".",VLOOKUP($D55,'databáze hráčů'!$B$3:$I$402,8,FALSE))</f>
        <v>2</v>
      </c>
      <c r="G55" s="122">
        <v>27</v>
      </c>
      <c r="H55" s="122">
        <v>28</v>
      </c>
      <c r="I55" s="122">
        <v>29</v>
      </c>
      <c r="J55" s="122">
        <v>31</v>
      </c>
      <c r="K55" s="72"/>
      <c r="L55" s="72"/>
      <c r="M55" s="72"/>
      <c r="N55" s="72"/>
      <c r="O55" s="68">
        <f t="shared" si="11"/>
        <v>115</v>
      </c>
      <c r="P55" s="69">
        <f t="shared" si="12"/>
        <v>28.75</v>
      </c>
      <c r="Q55" s="124">
        <f>IF(ROUND(dotazy!$G$24+(+$R$2-$P55)/dotazy!$H$24,0)&gt;0,ROUND(dotazy!$G$24+(+$R$2-$P55)/dotazy!$H$24,0),0)</f>
        <v>58</v>
      </c>
      <c r="R55" s="68">
        <f t="shared" si="13"/>
        <v>4</v>
      </c>
      <c r="S55" s="68">
        <f t="shared" si="14"/>
        <v>4</v>
      </c>
      <c r="T55" s="68">
        <f t="shared" si="15"/>
        <v>1</v>
      </c>
    </row>
    <row r="56" spans="1:20" ht="12.75">
      <c r="A56" s="75">
        <f t="shared" si="10"/>
        <v>54</v>
      </c>
      <c r="B56" s="66" t="str">
        <f>IF(D56=0,".",VLOOKUP($D56,'databáze hráčů'!$B$3:$I$402,2,FALSE))</f>
        <v>Coufalíková Petra</v>
      </c>
      <c r="C56" s="66" t="str">
        <f>IF($D56=0,".",VLOOKUP($D56,'databáze hráčů'!$B$3:$I$402,7,FALSE))</f>
        <v>SK Mlýn Přerov</v>
      </c>
      <c r="D56" s="163">
        <v>3089</v>
      </c>
      <c r="E56" s="103" t="str">
        <f>IF($D56=0,".",VLOOKUP($D56,'databáze hráčů'!$B$3:$I$402,4,FALSE))</f>
        <v>Z</v>
      </c>
      <c r="F56" s="67">
        <f>IF($D56=0,".",VLOOKUP($D56,'databáze hráčů'!$B$3:$I$402,8,FALSE))</f>
        <v>1</v>
      </c>
      <c r="G56" s="122">
        <v>24</v>
      </c>
      <c r="H56" s="122">
        <v>27</v>
      </c>
      <c r="I56" s="122">
        <v>26</v>
      </c>
      <c r="J56" s="122">
        <v>24</v>
      </c>
      <c r="K56" s="72"/>
      <c r="L56" s="72"/>
      <c r="M56" s="72"/>
      <c r="N56" s="72"/>
      <c r="O56" s="68">
        <f t="shared" si="11"/>
        <v>101</v>
      </c>
      <c r="P56" s="69">
        <f t="shared" si="12"/>
        <v>25.25</v>
      </c>
      <c r="Q56" s="124">
        <f>IF(ROUND(dotazy!$G$24+(+$R$2-$P56)/dotazy!$H$24,0)&gt;0,ROUND(dotazy!$G$24+(+$R$2-$P56)/dotazy!$H$24,0),0)</f>
        <v>72</v>
      </c>
      <c r="R56" s="68">
        <f t="shared" si="13"/>
        <v>4</v>
      </c>
      <c r="S56" s="68">
        <f t="shared" si="14"/>
        <v>3</v>
      </c>
      <c r="T56" s="68">
        <f t="shared" si="15"/>
        <v>2</v>
      </c>
    </row>
    <row r="57" spans="1:20" ht="12.75">
      <c r="A57" s="75">
        <f t="shared" si="10"/>
        <v>55</v>
      </c>
      <c r="B57" s="66" t="str">
        <f>IF(D57=0,".",VLOOKUP($D57,'databáze hráčů'!$B$3:$I$402,2,FALSE))</f>
        <v>Pargáčová Vlasta</v>
      </c>
      <c r="C57" s="66" t="str">
        <f>IF($D57=0,".",VLOOKUP($D57,'databáze hráčů'!$B$3:$I$402,7,FALSE))</f>
        <v>Start Kopřivnice</v>
      </c>
      <c r="D57" s="163">
        <v>3375</v>
      </c>
      <c r="E57" s="103" t="str">
        <f>IF($D57=0,".",VLOOKUP($D57,'databáze hráčů'!$B$3:$I$402,4,FALSE))</f>
        <v>Se</v>
      </c>
      <c r="F57" s="67">
        <f>IF($D57=0,".",VLOOKUP($D57,'databáze hráčů'!$B$3:$I$402,8,FALSE))</f>
        <v>2</v>
      </c>
      <c r="G57" s="122">
        <v>26</v>
      </c>
      <c r="H57" s="122">
        <v>31</v>
      </c>
      <c r="I57" s="122">
        <v>30</v>
      </c>
      <c r="J57" s="122">
        <v>25</v>
      </c>
      <c r="K57" s="72"/>
      <c r="L57" s="72"/>
      <c r="M57" s="72"/>
      <c r="N57" s="72"/>
      <c r="O57" s="68">
        <f t="shared" si="11"/>
        <v>112</v>
      </c>
      <c r="P57" s="69">
        <f t="shared" si="12"/>
        <v>28</v>
      </c>
      <c r="Q57" s="124">
        <f>IF(ROUND(dotazy!$G$24+(+$R$2-$P57)/dotazy!$H$24,0)&gt;0,ROUND(dotazy!$G$24+(+$R$2-$P57)/dotazy!$H$24,0),0)</f>
        <v>61</v>
      </c>
      <c r="R57" s="68">
        <f t="shared" si="13"/>
        <v>4</v>
      </c>
      <c r="S57" s="68">
        <f t="shared" si="14"/>
        <v>6</v>
      </c>
      <c r="T57" s="68">
        <f t="shared" si="15"/>
        <v>4</v>
      </c>
    </row>
    <row r="58" spans="1:20" ht="12.75">
      <c r="A58" s="75">
        <f t="shared" si="10"/>
        <v>56</v>
      </c>
      <c r="B58" s="66" t="str">
        <f>IF(D58=0,".",VLOOKUP($D58,'databáze hráčů'!$B$3:$I$402,2,FALSE))</f>
        <v>Rimpler Jiří</v>
      </c>
      <c r="C58" s="66" t="str">
        <f>IF($D58=0,".",VLOOKUP($D58,'databáze hráčů'!$B$3:$I$402,7,FALSE))</f>
        <v>MGC Jedovnice</v>
      </c>
      <c r="D58" s="163">
        <v>1403</v>
      </c>
      <c r="E58" s="103" t="str">
        <f>IF($D58=0,".",VLOOKUP($D58,'databáze hráčů'!$B$3:$I$402,4,FALSE))</f>
        <v>M</v>
      </c>
      <c r="F58" s="67">
        <f>IF($D58=0,".",VLOOKUP($D58,'databáze hráčů'!$B$3:$I$402,8,FALSE))</f>
        <v>2</v>
      </c>
      <c r="G58" s="122">
        <v>23</v>
      </c>
      <c r="H58" s="122">
        <v>24</v>
      </c>
      <c r="I58" s="122">
        <v>23</v>
      </c>
      <c r="J58" s="122">
        <v>27</v>
      </c>
      <c r="K58" s="72"/>
      <c r="L58" s="72"/>
      <c r="M58" s="72"/>
      <c r="N58" s="72"/>
      <c r="O58" s="68">
        <f t="shared" si="11"/>
        <v>97</v>
      </c>
      <c r="P58" s="69">
        <f t="shared" si="12"/>
        <v>24.25</v>
      </c>
      <c r="Q58" s="124">
        <f>IF(ROUND(dotazy!$G$24+(+$R$2-$P58)/dotazy!$H$24,0)&gt;0,ROUND(dotazy!$G$24+(+$R$2-$P58)/dotazy!$H$24,0),0)</f>
        <v>76</v>
      </c>
      <c r="R58" s="68">
        <f t="shared" si="13"/>
        <v>4</v>
      </c>
      <c r="S58" s="68">
        <f t="shared" si="14"/>
        <v>4</v>
      </c>
      <c r="T58" s="68">
        <f t="shared" si="15"/>
        <v>1</v>
      </c>
    </row>
    <row r="59" spans="1:20" ht="12.75">
      <c r="A59" s="75">
        <f t="shared" si="10"/>
        <v>57</v>
      </c>
      <c r="B59" s="66" t="str">
        <f>IF(D59=0,".",VLOOKUP($D59,'databáze hráčů'!$B$3:$I$402,2,FALSE))</f>
        <v>Blažková Ema</v>
      </c>
      <c r="C59" s="66" t="str">
        <f>IF($D59=0,".",VLOOKUP($D59,'databáze hráčů'!$B$3:$I$402,7,FALSE))</f>
        <v>Start Kopřivnice</v>
      </c>
      <c r="D59" s="163">
        <v>3351</v>
      </c>
      <c r="E59" s="103" t="str">
        <f>IF($D59=0,".",VLOOKUP($D59,'databáze hráčů'!$B$3:$I$402,4,FALSE))</f>
        <v>Jza</v>
      </c>
      <c r="F59" s="67">
        <f>IF($D59=0,".",VLOOKUP($D59,'databáze hráčů'!$B$3:$I$402,8,FALSE))</f>
        <v>4</v>
      </c>
      <c r="G59" s="122">
        <v>33</v>
      </c>
      <c r="H59" s="122">
        <v>38</v>
      </c>
      <c r="I59" s="122">
        <v>42</v>
      </c>
      <c r="J59" s="122">
        <v>34</v>
      </c>
      <c r="K59" s="72"/>
      <c r="L59" s="72"/>
      <c r="M59" s="72"/>
      <c r="N59" s="72"/>
      <c r="O59" s="68">
        <f t="shared" si="11"/>
        <v>147</v>
      </c>
      <c r="P59" s="69">
        <f t="shared" si="12"/>
        <v>36.75</v>
      </c>
      <c r="Q59" s="124">
        <f>IF(ROUND(dotazy!$G$24+(+$R$2-$P59)/dotazy!$H$24,0)&gt;0,ROUND(dotazy!$G$24+(+$R$2-$P59)/dotazy!$H$24,0),0)</f>
        <v>26</v>
      </c>
      <c r="R59" s="68">
        <f t="shared" si="13"/>
        <v>4</v>
      </c>
      <c r="S59" s="68">
        <f t="shared" si="14"/>
        <v>9</v>
      </c>
      <c r="T59" s="68">
        <f t="shared" si="15"/>
        <v>4</v>
      </c>
    </row>
  </sheetData>
  <sheetProtection/>
  <conditionalFormatting sqref="E3:E59">
    <cfRule type="cellIs" priority="17" dxfId="8" operator="equal" stopIfTrue="1">
      <formula>"žá"</formula>
    </cfRule>
    <cfRule type="cellIs" priority="18" dxfId="7" operator="equal" stopIfTrue="1">
      <formula>"m"</formula>
    </cfRule>
    <cfRule type="cellIs" priority="19" dxfId="0" operator="equal" stopIfTrue="1">
      <formula>"ž"</formula>
    </cfRule>
  </conditionalFormatting>
  <conditionalFormatting sqref="G3:J59">
    <cfRule type="cellIs" priority="23" dxfId="33" operator="lessThan" stopIfTrue="1">
      <formula>20</formula>
    </cfRule>
    <cfRule type="cellIs" priority="24" dxfId="1" operator="between" stopIfTrue="1">
      <formula>20</formula>
      <formula>24</formula>
    </cfRule>
    <cfRule type="cellIs" priority="25" dxfId="34" operator="between" stopIfTrue="1">
      <formula>25</formula>
      <formula>29</formula>
    </cfRule>
  </conditionalFormatting>
  <conditionalFormatting sqref="G3:J59">
    <cfRule type="cellIs" priority="1" dxfId="2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0" operator="between" stopIfTrue="1">
      <formula>25</formula>
      <formula>29</formula>
    </cfRule>
  </conditionalFormatting>
  <printOptions/>
  <pageMargins left="0.32" right="0.27" top="0.8" bottom="0.75" header="0.4921259845" footer="0.4921259845"/>
  <pageSetup horizontalDpi="600" verticalDpi="600" orientation="landscape" paperSize="9" scale="12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L66" sqref="L66"/>
    </sheetView>
  </sheetViews>
  <sheetFormatPr defaultColWidth="9.140625" defaultRowHeight="12.75"/>
  <cols>
    <col min="1" max="1" width="10.7109375" style="0" customWidth="1"/>
    <col min="2" max="2" width="6.140625" style="0" customWidth="1"/>
    <col min="3" max="3" width="15.140625" style="10" customWidth="1"/>
    <col min="4" max="7" width="5.7109375" style="0" customWidth="1"/>
    <col min="8" max="8" width="5.421875" style="0" customWidth="1"/>
    <col min="9" max="9" width="5.57421875" style="0" customWidth="1"/>
  </cols>
  <sheetData>
    <row r="1" spans="1:9" ht="20.25">
      <c r="A1" s="216" t="s">
        <v>1028</v>
      </c>
      <c r="B1" s="216"/>
      <c r="C1" s="216"/>
      <c r="D1" s="216"/>
      <c r="E1" s="216"/>
      <c r="F1" s="216"/>
      <c r="G1" s="216"/>
      <c r="H1" s="216"/>
      <c r="I1" s="216"/>
    </row>
    <row r="2" spans="1:9" ht="16.5" customHeight="1">
      <c r="A2" s="130"/>
      <c r="B2" s="130"/>
      <c r="C2" s="130"/>
      <c r="D2" s="130"/>
      <c r="E2" s="130"/>
      <c r="F2" s="130"/>
      <c r="G2" s="130"/>
      <c r="H2" s="130"/>
      <c r="I2" s="130"/>
    </row>
    <row r="3" spans="2:9" ht="12.75">
      <c r="B3" s="214" t="s">
        <v>38</v>
      </c>
      <c r="C3" s="213" t="s">
        <v>151</v>
      </c>
      <c r="D3" s="213"/>
      <c r="E3" s="213"/>
      <c r="F3" s="213"/>
      <c r="G3" s="213"/>
      <c r="I3" s="131" t="s">
        <v>507</v>
      </c>
    </row>
    <row r="4" spans="2:9" ht="12.75">
      <c r="B4" s="215"/>
      <c r="C4" s="213"/>
      <c r="D4" s="213"/>
      <c r="E4" s="213"/>
      <c r="F4" s="213"/>
      <c r="G4" s="213"/>
      <c r="I4" s="132"/>
    </row>
    <row r="5" spans="2:9" s="133" customFormat="1" ht="11.25">
      <c r="B5" s="134" t="s">
        <v>510</v>
      </c>
      <c r="C5" s="134" t="s">
        <v>31</v>
      </c>
      <c r="D5" s="135" t="s">
        <v>511</v>
      </c>
      <c r="E5" s="135" t="s">
        <v>512</v>
      </c>
      <c r="F5" s="135" t="s">
        <v>513</v>
      </c>
      <c r="G5" s="135" t="s">
        <v>514</v>
      </c>
      <c r="I5" s="136"/>
    </row>
    <row r="6" spans="2:9" ht="12.75">
      <c r="B6" s="137">
        <v>1</v>
      </c>
      <c r="C6" s="138" t="str">
        <f>'bodovací prostor'!B8</f>
        <v>Bednář Jiří</v>
      </c>
      <c r="D6" s="138">
        <f>'bodovací prostor'!G8</f>
        <v>20</v>
      </c>
      <c r="E6" s="138">
        <f>'bodovací prostor'!H8</f>
        <v>24</v>
      </c>
      <c r="F6" s="138">
        <f>'bodovací prostor'!I8</f>
        <v>19</v>
      </c>
      <c r="G6" s="138">
        <f>'bodovací prostor'!J8</f>
        <v>27</v>
      </c>
      <c r="I6" s="132"/>
    </row>
    <row r="7" spans="2:9" ht="12.75">
      <c r="B7" s="137">
        <v>2</v>
      </c>
      <c r="C7" s="138" t="str">
        <f>'bodovací prostor'!B15</f>
        <v>Škopík Zdeněk</v>
      </c>
      <c r="D7" s="138">
        <f>'bodovací prostor'!G15</f>
        <v>26</v>
      </c>
      <c r="E7" s="138">
        <f>'bodovací prostor'!H15</f>
        <v>24</v>
      </c>
      <c r="F7" s="138">
        <f>'bodovací prostor'!I15</f>
        <v>23</v>
      </c>
      <c r="G7" s="138">
        <f>'bodovací prostor'!J15</f>
        <v>26</v>
      </c>
      <c r="I7" s="132"/>
    </row>
    <row r="8" spans="2:9" ht="12.75">
      <c r="B8" s="137">
        <v>3</v>
      </c>
      <c r="C8" s="138" t="str">
        <f>'bodovací prostor'!B21</f>
        <v>Jendruščák Roman</v>
      </c>
      <c r="D8" s="138">
        <f>'bodovací prostor'!G21</f>
        <v>25</v>
      </c>
      <c r="E8" s="138">
        <f>'bodovací prostor'!H21</f>
        <v>23</v>
      </c>
      <c r="F8" s="138">
        <f>'bodovací prostor'!I21</f>
        <v>28</v>
      </c>
      <c r="G8" s="138">
        <f>'bodovací prostor'!J21</f>
        <v>32</v>
      </c>
      <c r="I8" s="132"/>
    </row>
    <row r="9" spans="2:9" ht="12.75">
      <c r="B9" s="137">
        <v>4</v>
      </c>
      <c r="C9" s="138" t="str">
        <f>'bodovací prostor'!B26</f>
        <v>Žaloudková Radka</v>
      </c>
      <c r="D9" s="138">
        <f>'bodovací prostor'!G26</f>
        <v>29</v>
      </c>
      <c r="E9" s="138">
        <f>'bodovací prostor'!H26</f>
        <v>26</v>
      </c>
      <c r="F9" s="138">
        <f>'bodovací prostor'!I26</f>
        <v>28</v>
      </c>
      <c r="G9" s="138">
        <f>'bodovací prostor'!J26</f>
        <v>23</v>
      </c>
      <c r="I9" s="132"/>
    </row>
    <row r="10" spans="2:9" ht="12.75">
      <c r="B10" s="139" t="s">
        <v>515</v>
      </c>
      <c r="C10" s="140"/>
      <c r="D10" s="140"/>
      <c r="E10" s="140"/>
      <c r="F10" s="140"/>
      <c r="G10" s="140"/>
      <c r="I10" s="132"/>
    </row>
    <row r="11" spans="4:9" ht="13.5" thickBot="1">
      <c r="D11" s="141">
        <f>SUM(D6:D9)</f>
        <v>100</v>
      </c>
      <c r="E11" s="141">
        <f>SUM(E6:E9)</f>
        <v>97</v>
      </c>
      <c r="F11" s="141">
        <f>SUM(F6:F9)</f>
        <v>98</v>
      </c>
      <c r="G11" s="142">
        <f>SUM(G6:G9)</f>
        <v>108</v>
      </c>
      <c r="I11" s="132"/>
    </row>
    <row r="12" spans="4:9" ht="13.5" thickBot="1">
      <c r="D12" s="143"/>
      <c r="E12" s="141">
        <f>D11+E11</f>
        <v>197</v>
      </c>
      <c r="F12" s="144">
        <f>E12+F11</f>
        <v>295</v>
      </c>
      <c r="G12" s="145">
        <f>F12+G11</f>
        <v>403</v>
      </c>
      <c r="I12" s="132">
        <v>8</v>
      </c>
    </row>
    <row r="13" spans="4:9" ht="12.75">
      <c r="D13" s="143"/>
      <c r="E13" s="143"/>
      <c r="F13" s="143"/>
      <c r="G13" s="146"/>
      <c r="I13" s="132"/>
    </row>
    <row r="14" spans="2:7" ht="12.75">
      <c r="B14" s="214" t="s">
        <v>42</v>
      </c>
      <c r="C14" s="213" t="s">
        <v>1035</v>
      </c>
      <c r="D14" s="213"/>
      <c r="E14" s="213"/>
      <c r="F14" s="213"/>
      <c r="G14" s="213"/>
    </row>
    <row r="15" spans="2:7" ht="12.75">
      <c r="B15" s="215"/>
      <c r="C15" s="213"/>
      <c r="D15" s="213"/>
      <c r="E15" s="213"/>
      <c r="F15" s="213"/>
      <c r="G15" s="213"/>
    </row>
    <row r="16" spans="2:7" ht="12.75">
      <c r="B16" s="134" t="s">
        <v>510</v>
      </c>
      <c r="C16" s="134" t="s">
        <v>31</v>
      </c>
      <c r="D16" s="135" t="s">
        <v>511</v>
      </c>
      <c r="E16" s="135" t="s">
        <v>512</v>
      </c>
      <c r="F16" s="135" t="s">
        <v>513</v>
      </c>
      <c r="G16" s="135" t="s">
        <v>514</v>
      </c>
    </row>
    <row r="17" spans="2:7" ht="12.75">
      <c r="B17" s="137">
        <v>1</v>
      </c>
      <c r="C17" s="138" t="str">
        <f>'bodovací prostor'!B7</f>
        <v>Putnoky Michal</v>
      </c>
      <c r="D17" s="138">
        <f>'bodovací prostor'!G7</f>
        <v>25</v>
      </c>
      <c r="E17" s="138">
        <f>'bodovací prostor'!H7</f>
        <v>26</v>
      </c>
      <c r="F17" s="138">
        <f>'bodovací prostor'!I7</f>
        <v>23</v>
      </c>
      <c r="G17" s="138">
        <f>'bodovací prostor'!J7</f>
        <v>23</v>
      </c>
    </row>
    <row r="18" spans="2:7" ht="12.75">
      <c r="B18" s="137">
        <v>2</v>
      </c>
      <c r="C18" s="138" t="str">
        <f>'bodovací prostor'!B14</f>
        <v>Paytina Ján</v>
      </c>
      <c r="D18" s="138">
        <f>'bodovací prostor'!G14</f>
        <v>29</v>
      </c>
      <c r="E18" s="138">
        <f>'bodovací prostor'!H14</f>
        <v>30</v>
      </c>
      <c r="F18" s="138">
        <f>'bodovací prostor'!I14</f>
        <v>29</v>
      </c>
      <c r="G18" s="138">
        <f>'bodovací prostor'!J14</f>
        <v>29</v>
      </c>
    </row>
    <row r="19" spans="2:7" ht="12.75">
      <c r="B19" s="137">
        <v>3</v>
      </c>
      <c r="C19" s="138" t="str">
        <f>'bodovací prostor'!B20</f>
        <v>Roemer Ivan</v>
      </c>
      <c r="D19" s="138">
        <f>'bodovací prostor'!G20</f>
        <v>26</v>
      </c>
      <c r="E19" s="138">
        <f>'bodovací prostor'!H20</f>
        <v>24</v>
      </c>
      <c r="F19" s="138">
        <f>'bodovací prostor'!I20</f>
        <v>28</v>
      </c>
      <c r="G19" s="138">
        <f>'bodovací prostor'!J20</f>
        <v>20</v>
      </c>
    </row>
    <row r="20" spans="2:7" ht="12.75">
      <c r="B20" s="137">
        <v>4</v>
      </c>
      <c r="C20" s="138" t="str">
        <f>'bodovací prostor'!B25</f>
        <v>Derzsi Ladislav</v>
      </c>
      <c r="D20" s="138">
        <f>'bodovací prostor'!G25</f>
        <v>26</v>
      </c>
      <c r="E20" s="138">
        <f>'bodovací prostor'!H25</f>
        <v>30</v>
      </c>
      <c r="F20" s="138">
        <f>'bodovací prostor'!I25</f>
        <v>25</v>
      </c>
      <c r="G20" s="138">
        <f>'bodovací prostor'!J25</f>
        <v>24</v>
      </c>
    </row>
    <row r="21" spans="2:7" ht="12.75">
      <c r="B21" s="139" t="s">
        <v>515</v>
      </c>
      <c r="C21" s="140"/>
      <c r="D21" s="140"/>
      <c r="E21" s="140"/>
      <c r="F21" s="140"/>
      <c r="G21" s="140"/>
    </row>
    <row r="22" spans="4:7" ht="13.5" thickBot="1">
      <c r="D22" s="141">
        <f>SUM(D17:D20)</f>
        <v>106</v>
      </c>
      <c r="E22" s="141">
        <f>SUM(E17:E20)</f>
        <v>110</v>
      </c>
      <c r="F22" s="141">
        <f>SUM(F17:F20)</f>
        <v>105</v>
      </c>
      <c r="G22" s="142">
        <f>SUM(G17:G20)</f>
        <v>96</v>
      </c>
    </row>
    <row r="23" spans="4:9" ht="13.5" thickBot="1">
      <c r="D23" s="143"/>
      <c r="E23" s="141">
        <f>D22+E22</f>
        <v>216</v>
      </c>
      <c r="F23" s="144">
        <f>E23+F22</f>
        <v>321</v>
      </c>
      <c r="G23" s="145">
        <f>F23+G22</f>
        <v>417</v>
      </c>
      <c r="I23" s="159">
        <v>6</v>
      </c>
    </row>
    <row r="24" spans="4:9" ht="12.75">
      <c r="D24" s="143"/>
      <c r="E24" s="143"/>
      <c r="F24" s="143"/>
      <c r="G24" s="146"/>
      <c r="I24" s="132"/>
    </row>
    <row r="25" spans="2:9" ht="12.75">
      <c r="B25" s="214" t="s">
        <v>43</v>
      </c>
      <c r="C25" s="213" t="s">
        <v>391</v>
      </c>
      <c r="D25" s="213"/>
      <c r="E25" s="213"/>
      <c r="F25" s="213"/>
      <c r="G25" s="213"/>
      <c r="I25" s="132"/>
    </row>
    <row r="26" spans="2:9" ht="12.75">
      <c r="B26" s="215"/>
      <c r="C26" s="213"/>
      <c r="D26" s="213"/>
      <c r="E26" s="213"/>
      <c r="F26" s="213"/>
      <c r="G26" s="213"/>
      <c r="I26" s="132"/>
    </row>
    <row r="27" spans="2:9" ht="12.75">
      <c r="B27" s="134" t="s">
        <v>510</v>
      </c>
      <c r="C27" s="134" t="s">
        <v>31</v>
      </c>
      <c r="D27" s="135" t="s">
        <v>511</v>
      </c>
      <c r="E27" s="135" t="s">
        <v>512</v>
      </c>
      <c r="F27" s="135" t="s">
        <v>513</v>
      </c>
      <c r="G27" s="135" t="s">
        <v>514</v>
      </c>
      <c r="I27" s="132"/>
    </row>
    <row r="28" spans="2:9" ht="12.75">
      <c r="B28" s="137">
        <v>1</v>
      </c>
      <c r="C28" s="138" t="str">
        <f>'bodovací prostor'!B5</f>
        <v>Jandová Karolína</v>
      </c>
      <c r="D28" s="138">
        <f>'bodovací prostor'!G5</f>
        <v>28</v>
      </c>
      <c r="E28" s="138">
        <f>'bodovací prostor'!H5</f>
        <v>25</v>
      </c>
      <c r="F28" s="138">
        <f>'bodovací prostor'!I5</f>
        <v>31</v>
      </c>
      <c r="G28" s="138">
        <f>'bodovací prostor'!J5</f>
        <v>24</v>
      </c>
      <c r="I28" s="132"/>
    </row>
    <row r="29" spans="2:9" ht="12.75">
      <c r="B29" s="137">
        <v>2</v>
      </c>
      <c r="C29" s="138" t="str">
        <f>'bodovací prostor'!B12</f>
        <v>Rejhon Zdeněk</v>
      </c>
      <c r="D29" s="138">
        <f>'bodovací prostor'!G12</f>
        <v>26</v>
      </c>
      <c r="E29" s="138">
        <f>'bodovací prostor'!H12</f>
        <v>22</v>
      </c>
      <c r="F29" s="138">
        <f>'bodovací prostor'!I12</f>
        <v>25</v>
      </c>
      <c r="G29" s="138">
        <f>'bodovací prostor'!J12</f>
        <v>26</v>
      </c>
      <c r="I29" s="132"/>
    </row>
    <row r="30" spans="2:9" ht="12.75">
      <c r="B30" s="137">
        <v>3</v>
      </c>
      <c r="C30" s="138" t="str">
        <f>'bodovací prostor'!B19</f>
        <v>Proška Jiří</v>
      </c>
      <c r="D30" s="138">
        <f>'bodovací prostor'!G19</f>
        <v>30</v>
      </c>
      <c r="E30" s="138">
        <f>'bodovací prostor'!H19</f>
        <v>29</v>
      </c>
      <c r="F30" s="138">
        <f>'bodovací prostor'!I19</f>
        <v>28</v>
      </c>
      <c r="G30" s="138">
        <f>'bodovací prostor'!J19</f>
        <v>35</v>
      </c>
      <c r="I30" s="132"/>
    </row>
    <row r="31" spans="2:9" ht="12.75">
      <c r="B31" s="137">
        <v>4</v>
      </c>
      <c r="C31" s="138" t="str">
        <f>'bodovací prostor'!B24</f>
        <v>Cimbálník Jakub</v>
      </c>
      <c r="D31" s="138">
        <f>'bodovací prostor'!G24</f>
        <v>40</v>
      </c>
      <c r="E31" s="138">
        <f>'bodovací prostor'!H24</f>
        <v>38</v>
      </c>
      <c r="F31" s="138"/>
      <c r="G31" s="138"/>
      <c r="I31" s="132"/>
    </row>
    <row r="32" spans="2:9" ht="12.75">
      <c r="B32" s="139" t="s">
        <v>515</v>
      </c>
      <c r="C32" s="140" t="str">
        <f>'bodovací prostor'!B28</f>
        <v>Janda Roman</v>
      </c>
      <c r="D32" s="140"/>
      <c r="E32" s="140"/>
      <c r="F32" s="140">
        <f>'bodovací prostor'!I28</f>
        <v>28</v>
      </c>
      <c r="G32" s="140">
        <f>'bodovací prostor'!J28</f>
        <v>33</v>
      </c>
      <c r="I32" s="132"/>
    </row>
    <row r="33" spans="4:9" ht="13.5" thickBot="1">
      <c r="D33" s="141">
        <f>SUM(D28:D31)</f>
        <v>124</v>
      </c>
      <c r="E33" s="141">
        <f>SUM(E28:E31)</f>
        <v>114</v>
      </c>
      <c r="F33" s="141">
        <f>SUM(F28:F32)</f>
        <v>112</v>
      </c>
      <c r="G33" s="142">
        <f>SUM(G28:G32)</f>
        <v>118</v>
      </c>
      <c r="I33" s="132"/>
    </row>
    <row r="34" spans="4:9" ht="13.5" thickBot="1">
      <c r="D34" s="143"/>
      <c r="E34" s="141">
        <f>D33+E33</f>
        <v>238</v>
      </c>
      <c r="F34" s="144">
        <f>E34+F33</f>
        <v>350</v>
      </c>
      <c r="G34" s="145">
        <f>F34+G33</f>
        <v>468</v>
      </c>
      <c r="I34" s="132">
        <v>5</v>
      </c>
    </row>
    <row r="35" spans="4:9" ht="12.75">
      <c r="D35" s="143"/>
      <c r="E35" s="143"/>
      <c r="F35" s="143"/>
      <c r="G35" s="146"/>
      <c r="I35" s="132"/>
    </row>
    <row r="36" spans="2:9" ht="12.75">
      <c r="B36" s="214" t="s">
        <v>44</v>
      </c>
      <c r="C36" s="213" t="s">
        <v>516</v>
      </c>
      <c r="D36" s="213"/>
      <c r="E36" s="213"/>
      <c r="F36" s="213"/>
      <c r="G36" s="213"/>
      <c r="I36" s="132"/>
    </row>
    <row r="37" spans="2:9" ht="12.75">
      <c r="B37" s="215"/>
      <c r="C37" s="213"/>
      <c r="D37" s="213"/>
      <c r="E37" s="213"/>
      <c r="F37" s="213"/>
      <c r="G37" s="213"/>
      <c r="I37" s="132"/>
    </row>
    <row r="38" spans="2:9" ht="12.75">
      <c r="B38" s="134" t="s">
        <v>510</v>
      </c>
      <c r="C38" s="134" t="s">
        <v>31</v>
      </c>
      <c r="D38" s="135" t="s">
        <v>511</v>
      </c>
      <c r="E38" s="135" t="s">
        <v>512</v>
      </c>
      <c r="F38" s="135" t="s">
        <v>513</v>
      </c>
      <c r="G38" s="135" t="s">
        <v>514</v>
      </c>
      <c r="I38" s="132"/>
    </row>
    <row r="39" spans="2:9" ht="12.75">
      <c r="B39" s="137">
        <v>1</v>
      </c>
      <c r="C39" s="138" t="str">
        <f>'bodovací prostor'!B3</f>
        <v>Klimek Tomáš</v>
      </c>
      <c r="D39" s="138">
        <f>'bodovací prostor'!G3</f>
        <v>31</v>
      </c>
      <c r="E39" s="138">
        <f>'bodovací prostor'!H3</f>
        <v>23</v>
      </c>
      <c r="F39" s="138">
        <f>'bodovací prostor'!I3</f>
        <v>25</v>
      </c>
      <c r="G39" s="138">
        <f>'bodovací prostor'!J3</f>
        <v>28</v>
      </c>
      <c r="I39" s="132"/>
    </row>
    <row r="40" spans="2:9" ht="12.75">
      <c r="B40" s="137">
        <v>2</v>
      </c>
      <c r="C40" s="138" t="str">
        <f>'bodovací prostor'!B10</f>
        <v>Nguyen Tat Anh Tuan</v>
      </c>
      <c r="D40" s="138">
        <f>'bodovací prostor'!G10</f>
        <v>36</v>
      </c>
      <c r="E40" s="138">
        <f>'bodovací prostor'!H10</f>
        <v>29</v>
      </c>
      <c r="F40" s="138">
        <f>'bodovací prostor'!I10</f>
        <v>37</v>
      </c>
      <c r="G40" s="138">
        <f>'bodovací prostor'!J10</f>
        <v>30</v>
      </c>
      <c r="I40" s="132"/>
    </row>
    <row r="41" spans="2:9" ht="12.75">
      <c r="B41" s="137">
        <v>3</v>
      </c>
      <c r="C41" s="138" t="str">
        <f>'bodovací prostor'!B17</f>
        <v>Jurozsek Jan</v>
      </c>
      <c r="D41" s="138">
        <f>'bodovací prostor'!G17</f>
        <v>29</v>
      </c>
      <c r="E41" s="138">
        <f>'bodovací prostor'!H17</f>
        <v>28</v>
      </c>
      <c r="F41" s="138">
        <f>'bodovací prostor'!I17</f>
        <v>30</v>
      </c>
      <c r="G41" s="138">
        <f>'bodovací prostor'!J17</f>
        <v>29</v>
      </c>
      <c r="I41" s="132"/>
    </row>
    <row r="42" spans="2:9" ht="12.75">
      <c r="B42" s="137">
        <v>4</v>
      </c>
      <c r="C42" s="138" t="str">
        <f>'bodovací prostor'!B23</f>
        <v>Hrstka David</v>
      </c>
      <c r="D42" s="138">
        <f>'bodovací prostor'!G23</f>
        <v>37</v>
      </c>
      <c r="E42" s="138">
        <f>'bodovací prostor'!H23</f>
        <v>26</v>
      </c>
      <c r="F42" s="138">
        <f>'bodovací prostor'!I23</f>
        <v>29</v>
      </c>
      <c r="G42" s="138">
        <f>'bodovací prostor'!J23</f>
        <v>32</v>
      </c>
      <c r="I42" s="132"/>
    </row>
    <row r="43" spans="2:9" ht="12.75">
      <c r="B43" s="139" t="s">
        <v>515</v>
      </c>
      <c r="C43" s="140"/>
      <c r="D43" s="140"/>
      <c r="E43" s="140"/>
      <c r="F43" s="140"/>
      <c r="G43" s="140"/>
      <c r="I43" s="132"/>
    </row>
    <row r="44" spans="4:9" ht="13.5" thickBot="1">
      <c r="D44" s="141">
        <f>SUM(D39:D42)</f>
        <v>133</v>
      </c>
      <c r="E44" s="141">
        <f>SUM(E39:E42)</f>
        <v>106</v>
      </c>
      <c r="F44" s="141">
        <f>SUM(F39:F42)</f>
        <v>121</v>
      </c>
      <c r="G44" s="142">
        <f>SUM(G39:G42)</f>
        <v>119</v>
      </c>
      <c r="I44" s="132"/>
    </row>
    <row r="45" spans="4:9" ht="13.5" thickBot="1">
      <c r="D45" s="143"/>
      <c r="E45" s="141">
        <f>D44+E44</f>
        <v>239</v>
      </c>
      <c r="F45" s="144">
        <f>E45+F44</f>
        <v>360</v>
      </c>
      <c r="G45" s="145">
        <f>F45+G44</f>
        <v>479</v>
      </c>
      <c r="I45" s="132">
        <v>4</v>
      </c>
    </row>
    <row r="46" spans="4:9" ht="12.75">
      <c r="D46" s="143"/>
      <c r="E46" s="143"/>
      <c r="F46" s="143"/>
      <c r="G46" s="146"/>
      <c r="I46" s="132"/>
    </row>
    <row r="47" spans="2:9" ht="12.75">
      <c r="B47" s="214" t="s">
        <v>46</v>
      </c>
      <c r="C47" s="213" t="s">
        <v>517</v>
      </c>
      <c r="D47" s="213"/>
      <c r="E47" s="213"/>
      <c r="F47" s="213"/>
      <c r="G47" s="213"/>
      <c r="I47" s="132"/>
    </row>
    <row r="48" spans="2:9" ht="12.75">
      <c r="B48" s="215"/>
      <c r="C48" s="213"/>
      <c r="D48" s="213"/>
      <c r="E48" s="213"/>
      <c r="F48" s="213"/>
      <c r="G48" s="213"/>
      <c r="I48" s="132"/>
    </row>
    <row r="49" spans="2:9" ht="12.75">
      <c r="B49" s="134" t="s">
        <v>510</v>
      </c>
      <c r="C49" s="134" t="s">
        <v>31</v>
      </c>
      <c r="D49" s="135" t="s">
        <v>511</v>
      </c>
      <c r="E49" s="135" t="s">
        <v>512</v>
      </c>
      <c r="F49" s="135" t="s">
        <v>513</v>
      </c>
      <c r="G49" s="135" t="s">
        <v>514</v>
      </c>
      <c r="I49" s="132"/>
    </row>
    <row r="50" spans="2:9" ht="12.75">
      <c r="B50" s="137">
        <v>1</v>
      </c>
      <c r="C50" s="138" t="str">
        <f>'bodovací prostor'!B9</f>
        <v>Mucha Josef</v>
      </c>
      <c r="D50" s="138">
        <f>'bodovací prostor'!G9</f>
        <v>28</v>
      </c>
      <c r="E50" s="138">
        <f>'bodovací prostor'!H9</f>
        <v>27</v>
      </c>
      <c r="F50" s="138">
        <f>'bodovací prostor'!I9</f>
        <v>32</v>
      </c>
      <c r="G50" s="138">
        <f>'bodovací prostor'!J9</f>
        <v>31</v>
      </c>
      <c r="I50" s="132"/>
    </row>
    <row r="51" spans="2:9" ht="12.75">
      <c r="B51" s="137">
        <v>2</v>
      </c>
      <c r="C51" s="138" t="str">
        <f>'bodovací prostor'!B16</f>
        <v>Procházka Emil</v>
      </c>
      <c r="D51" s="138">
        <f>'bodovací prostor'!G16</f>
        <v>28</v>
      </c>
      <c r="E51" s="138">
        <f>'bodovací prostor'!H16</f>
        <v>30</v>
      </c>
      <c r="F51" s="138">
        <f>'bodovací prostor'!I16</f>
        <v>28</v>
      </c>
      <c r="G51" s="138">
        <f>'bodovací prostor'!J16</f>
        <v>32</v>
      </c>
      <c r="I51" s="132"/>
    </row>
    <row r="52" spans="2:9" ht="12.75">
      <c r="B52" s="137">
        <v>3</v>
      </c>
      <c r="C52" s="138" t="str">
        <f>'bodovací prostor'!B22</f>
        <v>Kocman Radim</v>
      </c>
      <c r="D52" s="138">
        <f>'bodovací prostor'!G22</f>
        <v>30</v>
      </c>
      <c r="E52" s="138">
        <f>'bodovací prostor'!H22</f>
        <v>30</v>
      </c>
      <c r="F52" s="138">
        <f>'bodovací prostor'!I22</f>
        <v>30</v>
      </c>
      <c r="G52" s="138">
        <f>'bodovací prostor'!J22</f>
        <v>35</v>
      </c>
      <c r="I52" s="132"/>
    </row>
    <row r="53" spans="2:9" ht="12.75">
      <c r="B53" s="137">
        <v>4</v>
      </c>
      <c r="C53" s="138" t="str">
        <f>'bodovací prostor'!B27</f>
        <v>Řehulka Jan</v>
      </c>
      <c r="D53" s="138">
        <f>'bodovací prostor'!G27</f>
        <v>26</v>
      </c>
      <c r="E53" s="138">
        <f>'bodovací prostor'!H27</f>
        <v>31</v>
      </c>
      <c r="F53" s="138">
        <f>'bodovací prostor'!I27</f>
        <v>30</v>
      </c>
      <c r="G53" s="138">
        <f>'bodovací prostor'!J27</f>
        <v>34</v>
      </c>
      <c r="I53" s="132"/>
    </row>
    <row r="54" spans="2:9" ht="12.75">
      <c r="B54" s="139" t="s">
        <v>515</v>
      </c>
      <c r="C54" s="140"/>
      <c r="D54" s="140"/>
      <c r="E54" s="140"/>
      <c r="F54" s="140"/>
      <c r="G54" s="140"/>
      <c r="I54" s="132"/>
    </row>
    <row r="55" spans="4:9" ht="13.5" thickBot="1">
      <c r="D55" s="141">
        <f>SUM(D50:D53)</f>
        <v>112</v>
      </c>
      <c r="E55" s="141">
        <f>SUM(E50:E53)</f>
        <v>118</v>
      </c>
      <c r="F55" s="141">
        <f>SUM(F50:F53)</f>
        <v>120</v>
      </c>
      <c r="G55" s="142">
        <f>SUM(G50:G53)</f>
        <v>132</v>
      </c>
      <c r="I55" s="132"/>
    </row>
    <row r="56" spans="4:9" ht="13.5" thickBot="1">
      <c r="D56" s="143"/>
      <c r="E56" s="141">
        <f>D55+E55</f>
        <v>230</v>
      </c>
      <c r="F56" s="144">
        <f>E56+F55</f>
        <v>350</v>
      </c>
      <c r="G56" s="145">
        <f>F56+G55</f>
        <v>482</v>
      </c>
      <c r="I56" s="132">
        <v>3</v>
      </c>
    </row>
    <row r="57" ht="12.75">
      <c r="I57" s="132"/>
    </row>
    <row r="58" spans="2:9" ht="12.75">
      <c r="B58" s="214" t="s">
        <v>49</v>
      </c>
      <c r="C58" s="213" t="s">
        <v>518</v>
      </c>
      <c r="D58" s="213"/>
      <c r="E58" s="213"/>
      <c r="F58" s="213"/>
      <c r="G58" s="213"/>
      <c r="I58" s="132"/>
    </row>
    <row r="59" spans="2:9" ht="12.75">
      <c r="B59" s="215"/>
      <c r="C59" s="213"/>
      <c r="D59" s="213"/>
      <c r="E59" s="213"/>
      <c r="F59" s="213"/>
      <c r="G59" s="213"/>
      <c r="I59" s="132"/>
    </row>
    <row r="60" spans="2:9" ht="12.75">
      <c r="B60" s="134" t="s">
        <v>510</v>
      </c>
      <c r="C60" s="134" t="s">
        <v>31</v>
      </c>
      <c r="D60" s="135" t="s">
        <v>511</v>
      </c>
      <c r="E60" s="135" t="s">
        <v>512</v>
      </c>
      <c r="F60" s="135" t="s">
        <v>513</v>
      </c>
      <c r="G60" s="135" t="s">
        <v>514</v>
      </c>
      <c r="I60" s="132"/>
    </row>
    <row r="61" spans="2:9" ht="12.75">
      <c r="B61" s="137">
        <v>1</v>
      </c>
      <c r="C61" s="138" t="str">
        <f>'bodovací prostor'!B4</f>
        <v>Škurek Svatopluk</v>
      </c>
      <c r="D61" s="138">
        <f>'bodovací prostor'!G4</f>
        <v>25</v>
      </c>
      <c r="E61" s="138">
        <f>'bodovací prostor'!H4</f>
        <v>26</v>
      </c>
      <c r="F61" s="138">
        <f>'bodovací prostor'!I4</f>
        <v>22</v>
      </c>
      <c r="G61" s="138">
        <f>'bodovací prostor'!J4</f>
        <v>31</v>
      </c>
      <c r="I61" s="132"/>
    </row>
    <row r="62" spans="2:9" ht="12.75">
      <c r="B62" s="137">
        <v>2</v>
      </c>
      <c r="C62" s="138" t="str">
        <f>'bodovací prostor'!B11</f>
        <v>Malachta Radek</v>
      </c>
      <c r="D62" s="138">
        <f>'bodovací prostor'!G11</f>
        <v>33</v>
      </c>
      <c r="E62" s="138">
        <f>'bodovací prostor'!H11</f>
        <v>30</v>
      </c>
      <c r="F62" s="138">
        <f>'bodovací prostor'!I11</f>
        <v>29</v>
      </c>
      <c r="G62" s="138">
        <f>'bodovací prostor'!J11</f>
        <v>31</v>
      </c>
      <c r="I62" s="132"/>
    </row>
    <row r="63" spans="2:9" ht="12.75">
      <c r="B63" s="137">
        <v>3</v>
      </c>
      <c r="C63" s="138" t="str">
        <f>'bodovací prostor'!B18</f>
        <v>Složil Petr</v>
      </c>
      <c r="D63" s="138">
        <f>'bodovací prostor'!G18</f>
        <v>28</v>
      </c>
      <c r="E63" s="138">
        <f>'bodovací prostor'!H18</f>
        <v>25</v>
      </c>
      <c r="F63" s="138">
        <f>'bodovací prostor'!I18</f>
        <v>25</v>
      </c>
      <c r="G63" s="138">
        <f>'bodovací prostor'!J18</f>
        <v>23</v>
      </c>
      <c r="I63" s="132"/>
    </row>
    <row r="64" spans="2:9" ht="12.75">
      <c r="B64" s="137">
        <v>4</v>
      </c>
      <c r="C64" s="138"/>
      <c r="D64" s="138">
        <v>126</v>
      </c>
      <c r="E64" s="138">
        <v>126</v>
      </c>
      <c r="F64" s="138">
        <v>126</v>
      </c>
      <c r="G64" s="138">
        <v>126</v>
      </c>
      <c r="I64" s="132"/>
    </row>
    <row r="65" spans="2:9" ht="12.75">
      <c r="B65" s="139" t="s">
        <v>515</v>
      </c>
      <c r="C65" s="140"/>
      <c r="D65" s="140"/>
      <c r="E65" s="140"/>
      <c r="F65" s="140"/>
      <c r="G65" s="140"/>
      <c r="I65" s="132"/>
    </row>
    <row r="66" spans="4:9" ht="13.5" thickBot="1">
      <c r="D66" s="141">
        <f>SUM(D61:D64)</f>
        <v>212</v>
      </c>
      <c r="E66" s="141">
        <f>SUM(E61:E64)</f>
        <v>207</v>
      </c>
      <c r="F66" s="141">
        <f>SUM(F61:F64)</f>
        <v>202</v>
      </c>
      <c r="G66" s="142">
        <f>SUM(G61:G64)</f>
        <v>211</v>
      </c>
      <c r="I66" s="132"/>
    </row>
    <row r="67" spans="4:9" ht="13.5" thickBot="1">
      <c r="D67" s="143"/>
      <c r="E67" s="141">
        <f>D66+E66</f>
        <v>419</v>
      </c>
      <c r="F67" s="144">
        <f>E67+F66</f>
        <v>621</v>
      </c>
      <c r="G67" s="145">
        <f>F67+G66</f>
        <v>832</v>
      </c>
      <c r="I67" s="132">
        <v>2</v>
      </c>
    </row>
    <row r="68" ht="12.75">
      <c r="I68" s="132"/>
    </row>
    <row r="69" spans="2:9" ht="12.75">
      <c r="B69" s="214" t="s">
        <v>52</v>
      </c>
      <c r="C69" s="213" t="s">
        <v>959</v>
      </c>
      <c r="D69" s="213"/>
      <c r="E69" s="213"/>
      <c r="F69" s="213"/>
      <c r="G69" s="213"/>
      <c r="I69" s="132"/>
    </row>
    <row r="70" spans="2:9" ht="12.75">
      <c r="B70" s="215"/>
      <c r="C70" s="213"/>
      <c r="D70" s="213"/>
      <c r="E70" s="213"/>
      <c r="F70" s="213"/>
      <c r="G70" s="213"/>
      <c r="I70" s="132"/>
    </row>
    <row r="71" spans="2:9" ht="12.75">
      <c r="B71" s="134" t="s">
        <v>510</v>
      </c>
      <c r="C71" s="134" t="s">
        <v>31</v>
      </c>
      <c r="D71" s="135" t="s">
        <v>511</v>
      </c>
      <c r="E71" s="135" t="s">
        <v>512</v>
      </c>
      <c r="F71" s="135" t="s">
        <v>513</v>
      </c>
      <c r="G71" s="135" t="s">
        <v>514</v>
      </c>
      <c r="I71" s="132"/>
    </row>
    <row r="72" spans="2:9" ht="12.75">
      <c r="B72" s="137">
        <v>1</v>
      </c>
      <c r="C72" s="138" t="str">
        <f>'bodovací prostor'!B6</f>
        <v>Hudec Jan</v>
      </c>
      <c r="D72" s="138">
        <f>'bodovací prostor'!G6</f>
        <v>34</v>
      </c>
      <c r="E72" s="138">
        <f>'bodovací prostor'!H6</f>
        <v>31</v>
      </c>
      <c r="F72" s="138">
        <f>'bodovací prostor'!I6</f>
        <v>41</v>
      </c>
      <c r="G72" s="138">
        <f>'bodovací prostor'!J6</f>
        <v>43</v>
      </c>
      <c r="I72" s="132"/>
    </row>
    <row r="73" spans="2:9" ht="12.75">
      <c r="B73" s="137">
        <v>2</v>
      </c>
      <c r="C73" s="138" t="str">
        <f>'bodovací prostor'!B13</f>
        <v>Mikulík Oldřich</v>
      </c>
      <c r="D73" s="138">
        <f>'bodovací prostor'!G13</f>
        <v>32</v>
      </c>
      <c r="E73" s="138">
        <f>'bodovací prostor'!H13</f>
        <v>28</v>
      </c>
      <c r="F73" s="138">
        <f>'bodovací prostor'!I13</f>
        <v>24</v>
      </c>
      <c r="G73" s="138">
        <f>'bodovací prostor'!J13</f>
        <v>34</v>
      </c>
      <c r="I73" s="132"/>
    </row>
    <row r="74" spans="2:9" s="133" customFormat="1" ht="12.75">
      <c r="B74" s="137">
        <v>3</v>
      </c>
      <c r="C74" s="138"/>
      <c r="D74" s="138">
        <v>126</v>
      </c>
      <c r="E74" s="138">
        <v>126</v>
      </c>
      <c r="F74" s="138">
        <v>126</v>
      </c>
      <c r="G74" s="138">
        <v>126</v>
      </c>
      <c r="I74" s="136"/>
    </row>
    <row r="75" spans="2:9" ht="12.75">
      <c r="B75" s="137">
        <v>4</v>
      </c>
      <c r="C75" s="138"/>
      <c r="D75" s="138">
        <v>126</v>
      </c>
      <c r="E75" s="138">
        <v>126</v>
      </c>
      <c r="F75" s="138">
        <v>126</v>
      </c>
      <c r="G75" s="138">
        <v>126</v>
      </c>
      <c r="I75" s="132"/>
    </row>
    <row r="76" spans="2:9" ht="12.75">
      <c r="B76" s="139" t="s">
        <v>515</v>
      </c>
      <c r="C76" s="140"/>
      <c r="D76" s="140"/>
      <c r="E76" s="140"/>
      <c r="F76" s="140"/>
      <c r="G76" s="140"/>
      <c r="I76" s="132"/>
    </row>
    <row r="77" spans="4:9" ht="13.5" thickBot="1">
      <c r="D77" s="141">
        <f>SUM(D72:D75)</f>
        <v>318</v>
      </c>
      <c r="E77" s="141">
        <f>SUM(E72:E75)</f>
        <v>311</v>
      </c>
      <c r="F77" s="141">
        <f>SUM(F72:F75)</f>
        <v>317</v>
      </c>
      <c r="G77" s="142">
        <f>SUM(G72:G75)</f>
        <v>329</v>
      </c>
      <c r="I77" s="132"/>
    </row>
    <row r="78" spans="4:9" ht="13.5" thickBot="1">
      <c r="D78" s="143"/>
      <c r="E78" s="141">
        <f>D77+E77</f>
        <v>629</v>
      </c>
      <c r="F78" s="144">
        <f>E78+F77</f>
        <v>946</v>
      </c>
      <c r="G78" s="145">
        <f>F78+G77</f>
        <v>1275</v>
      </c>
      <c r="I78" s="132">
        <v>1</v>
      </c>
    </row>
    <row r="79" ht="12.75">
      <c r="I79" s="132"/>
    </row>
    <row r="80" ht="12.75" customHeight="1">
      <c r="I80" s="132"/>
    </row>
    <row r="81" ht="12.75" customHeight="1">
      <c r="I81" s="132"/>
    </row>
    <row r="82" ht="12.75">
      <c r="I82" s="132"/>
    </row>
    <row r="83" ht="12.75">
      <c r="I83" s="132"/>
    </row>
    <row r="84" ht="12.75">
      <c r="I84" s="132"/>
    </row>
    <row r="85" spans="1:9" s="133" customFormat="1" ht="12.75">
      <c r="A85"/>
      <c r="I85" s="136"/>
    </row>
    <row r="86" ht="12.75">
      <c r="I86" s="132"/>
    </row>
    <row r="87" ht="12.75">
      <c r="I87" s="132"/>
    </row>
    <row r="88" ht="12.75">
      <c r="I88" s="132"/>
    </row>
    <row r="89" ht="12.75">
      <c r="I89" s="132"/>
    </row>
    <row r="90" ht="12.75">
      <c r="I90" s="132"/>
    </row>
  </sheetData>
  <sheetProtection/>
  <mergeCells count="15">
    <mergeCell ref="B69:B70"/>
    <mergeCell ref="C69:G70"/>
    <mergeCell ref="A1:I1"/>
    <mergeCell ref="B14:B15"/>
    <mergeCell ref="C14:G15"/>
    <mergeCell ref="B25:B26"/>
    <mergeCell ref="C25:G26"/>
    <mergeCell ref="B58:B59"/>
    <mergeCell ref="C58:G59"/>
    <mergeCell ref="B47:B48"/>
    <mergeCell ref="C47:G48"/>
    <mergeCell ref="B36:B37"/>
    <mergeCell ref="C36:G37"/>
    <mergeCell ref="B3:B4"/>
    <mergeCell ref="C3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C16"/>
  <sheetViews>
    <sheetView zoomScale="90" zoomScaleNormal="90" zoomScalePageLayoutView="0" workbookViewId="0" topLeftCell="A1">
      <selection activeCell="C14" sqref="C14"/>
    </sheetView>
  </sheetViews>
  <sheetFormatPr defaultColWidth="9.140625" defaultRowHeight="12.75"/>
  <cols>
    <col min="1" max="1" width="3.8515625" style="164" customWidth="1"/>
    <col min="2" max="2" width="2.8515625" style="164" customWidth="1"/>
    <col min="3" max="3" width="24.8515625" style="164" customWidth="1"/>
    <col min="4" max="4" width="6.7109375" style="164" customWidth="1"/>
    <col min="5" max="5" width="5.57421875" style="164" customWidth="1"/>
    <col min="6" max="6" width="6.7109375" style="164" customWidth="1"/>
    <col min="7" max="7" width="5.57421875" style="164" customWidth="1"/>
    <col min="8" max="8" width="6.28125" style="164" customWidth="1"/>
    <col min="9" max="9" width="5.57421875" style="164" customWidth="1"/>
    <col min="10" max="10" width="6.28125" style="164" customWidth="1"/>
    <col min="11" max="11" width="5.57421875" style="164" customWidth="1"/>
    <col min="12" max="12" width="6.7109375" style="164" customWidth="1"/>
    <col min="13" max="13" width="6.00390625" style="164" customWidth="1"/>
    <col min="14" max="16" width="6.7109375" style="164" customWidth="1"/>
    <col min="17" max="19" width="5.57421875" style="164" customWidth="1"/>
    <col min="20" max="20" width="7.00390625" style="164" customWidth="1"/>
    <col min="21" max="21" width="6.00390625" style="164" customWidth="1"/>
    <col min="22" max="22" width="5.28125" style="164" customWidth="1"/>
    <col min="23" max="23" width="5.8515625" style="164" customWidth="1"/>
    <col min="24" max="24" width="5.28125" style="164" customWidth="1"/>
    <col min="25" max="25" width="5.8515625" style="164" customWidth="1"/>
    <col min="26" max="26" width="5.28125" style="164" customWidth="1"/>
    <col min="27" max="27" width="6.00390625" style="164" customWidth="1"/>
    <col min="28" max="28" width="5.57421875" style="164" customWidth="1"/>
    <col min="29" max="16384" width="9.140625" style="164" customWidth="1"/>
  </cols>
  <sheetData>
    <row r="3" ht="13.5" thickBot="1"/>
    <row r="4" spans="2:29" ht="23.25" thickBot="1">
      <c r="B4" s="220" t="s">
        <v>1053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147"/>
      <c r="W4" s="165"/>
      <c r="X4" s="166"/>
      <c r="Y4" s="166"/>
      <c r="Z4" s="166"/>
      <c r="AA4" s="166"/>
      <c r="AB4" s="166"/>
      <c r="AC4" s="166"/>
    </row>
    <row r="5" spans="2:29" ht="16.5" thickBot="1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8"/>
      <c r="W5" s="166"/>
      <c r="X5" s="166"/>
      <c r="Y5" s="166"/>
      <c r="Z5" s="166"/>
      <c r="AA5" s="166"/>
      <c r="AB5" s="166"/>
      <c r="AC5" s="166"/>
    </row>
    <row r="6" spans="2:29" ht="16.5" thickBot="1">
      <c r="B6" s="221" t="s">
        <v>1036</v>
      </c>
      <c r="C6" s="221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70"/>
      <c r="U6" s="170"/>
      <c r="V6" s="170"/>
      <c r="W6" s="171"/>
      <c r="X6" s="171"/>
      <c r="Y6" s="171"/>
      <c r="Z6" s="171"/>
      <c r="AA6" s="171"/>
      <c r="AB6" s="166"/>
      <c r="AC6" s="166"/>
    </row>
    <row r="7" spans="2:21" ht="15" thickBot="1">
      <c r="B7" s="221"/>
      <c r="C7" s="221"/>
      <c r="D7" s="218" t="s">
        <v>1037</v>
      </c>
      <c r="E7" s="218"/>
      <c r="F7" s="218" t="s">
        <v>1038</v>
      </c>
      <c r="G7" s="218"/>
      <c r="H7" s="218" t="s">
        <v>1039</v>
      </c>
      <c r="I7" s="218"/>
      <c r="J7" s="224" t="s">
        <v>1040</v>
      </c>
      <c r="K7" s="224"/>
      <c r="L7" s="218" t="s">
        <v>1041</v>
      </c>
      <c r="M7" s="218"/>
      <c r="N7" s="218" t="s">
        <v>1042</v>
      </c>
      <c r="O7" s="218"/>
      <c r="P7" s="218" t="s">
        <v>1043</v>
      </c>
      <c r="Q7" s="218"/>
      <c r="R7" s="218" t="s">
        <v>1051</v>
      </c>
      <c r="S7" s="218"/>
      <c r="T7" s="166"/>
      <c r="U7" s="166"/>
    </row>
    <row r="8" spans="2:21" ht="15.75" customHeight="1">
      <c r="B8" s="222" t="s">
        <v>1044</v>
      </c>
      <c r="C8" s="222"/>
      <c r="D8" s="219" t="s">
        <v>511</v>
      </c>
      <c r="E8" s="219"/>
      <c r="F8" s="223" t="s">
        <v>512</v>
      </c>
      <c r="G8" s="223"/>
      <c r="H8" s="219" t="s">
        <v>513</v>
      </c>
      <c r="I8" s="219"/>
      <c r="J8" s="219" t="s">
        <v>514</v>
      </c>
      <c r="K8" s="219"/>
      <c r="L8" s="219" t="s">
        <v>1045</v>
      </c>
      <c r="M8" s="219"/>
      <c r="N8" s="219" t="s">
        <v>1046</v>
      </c>
      <c r="O8" s="219"/>
      <c r="P8" s="219" t="s">
        <v>1047</v>
      </c>
      <c r="Q8" s="219"/>
      <c r="R8" s="219" t="s">
        <v>1052</v>
      </c>
      <c r="S8" s="219"/>
      <c r="T8" s="217" t="s">
        <v>1048</v>
      </c>
      <c r="U8" s="217"/>
    </row>
    <row r="9" spans="2:21" ht="15.75" thickBot="1">
      <c r="B9" s="222"/>
      <c r="C9" s="222"/>
      <c r="D9" s="172" t="s">
        <v>519</v>
      </c>
      <c r="E9" s="173" t="s">
        <v>472</v>
      </c>
      <c r="F9" s="174" t="s">
        <v>519</v>
      </c>
      <c r="G9" s="175" t="s">
        <v>472</v>
      </c>
      <c r="H9" s="172" t="s">
        <v>519</v>
      </c>
      <c r="I9" s="173" t="s">
        <v>472</v>
      </c>
      <c r="J9" s="172" t="s">
        <v>519</v>
      </c>
      <c r="K9" s="173" t="s">
        <v>472</v>
      </c>
      <c r="L9" s="172" t="s">
        <v>519</v>
      </c>
      <c r="M9" s="173" t="s">
        <v>472</v>
      </c>
      <c r="N9" s="176" t="s">
        <v>519</v>
      </c>
      <c r="O9" s="173" t="s">
        <v>472</v>
      </c>
      <c r="P9" s="172" t="s">
        <v>519</v>
      </c>
      <c r="Q9" s="173" t="s">
        <v>472</v>
      </c>
      <c r="R9" s="172" t="s">
        <v>519</v>
      </c>
      <c r="S9" s="173" t="s">
        <v>472</v>
      </c>
      <c r="T9" s="177" t="s">
        <v>519</v>
      </c>
      <c r="U9" s="178" t="s">
        <v>472</v>
      </c>
    </row>
    <row r="10" spans="2:21" ht="15">
      <c r="B10" s="179" t="s">
        <v>38</v>
      </c>
      <c r="C10" s="180" t="s">
        <v>1035</v>
      </c>
      <c r="D10" s="181">
        <v>403</v>
      </c>
      <c r="E10" s="182">
        <v>5</v>
      </c>
      <c r="F10" s="181">
        <v>429</v>
      </c>
      <c r="G10" s="182">
        <v>8</v>
      </c>
      <c r="H10" s="181">
        <v>411</v>
      </c>
      <c r="I10" s="182">
        <v>8</v>
      </c>
      <c r="J10" s="181">
        <v>405</v>
      </c>
      <c r="K10" s="182">
        <v>6</v>
      </c>
      <c r="L10" s="181">
        <v>384</v>
      </c>
      <c r="M10" s="182">
        <v>7</v>
      </c>
      <c r="N10" s="181">
        <v>421</v>
      </c>
      <c r="O10" s="182">
        <v>8</v>
      </c>
      <c r="P10" s="181">
        <v>227</v>
      </c>
      <c r="Q10" s="182">
        <v>8</v>
      </c>
      <c r="R10" s="181">
        <v>417</v>
      </c>
      <c r="S10" s="182">
        <v>6</v>
      </c>
      <c r="T10" s="183">
        <v>3097</v>
      </c>
      <c r="U10" s="184">
        <v>56</v>
      </c>
    </row>
    <row r="11" spans="2:21" ht="15">
      <c r="B11" s="185" t="s">
        <v>42</v>
      </c>
      <c r="C11" s="186" t="s">
        <v>1049</v>
      </c>
      <c r="D11" s="187">
        <v>383</v>
      </c>
      <c r="E11" s="188">
        <v>7</v>
      </c>
      <c r="F11" s="187">
        <v>442</v>
      </c>
      <c r="G11" s="188">
        <v>6</v>
      </c>
      <c r="H11" s="187">
        <v>451</v>
      </c>
      <c r="I11" s="188">
        <v>5</v>
      </c>
      <c r="J11" s="187">
        <v>439</v>
      </c>
      <c r="K11" s="188">
        <v>5</v>
      </c>
      <c r="L11" s="187">
        <v>384</v>
      </c>
      <c r="M11" s="188">
        <v>7</v>
      </c>
      <c r="N11" s="187">
        <v>475</v>
      </c>
      <c r="O11" s="188">
        <v>5</v>
      </c>
      <c r="P11" s="187">
        <v>228</v>
      </c>
      <c r="Q11" s="188">
        <v>6</v>
      </c>
      <c r="R11" s="187">
        <v>403</v>
      </c>
      <c r="S11" s="188">
        <v>8</v>
      </c>
      <c r="T11" s="189">
        <v>3205</v>
      </c>
      <c r="U11" s="190">
        <v>49</v>
      </c>
    </row>
    <row r="12" spans="2:21" ht="15">
      <c r="B12" s="185" t="s">
        <v>43</v>
      </c>
      <c r="C12" s="186" t="s">
        <v>391</v>
      </c>
      <c r="D12" s="187">
        <v>421</v>
      </c>
      <c r="E12" s="188">
        <v>4</v>
      </c>
      <c r="F12" s="187">
        <v>467</v>
      </c>
      <c r="G12" s="188">
        <v>5</v>
      </c>
      <c r="H12" s="187">
        <v>447</v>
      </c>
      <c r="I12" s="188">
        <v>6</v>
      </c>
      <c r="J12" s="187">
        <v>400</v>
      </c>
      <c r="K12" s="188">
        <v>8</v>
      </c>
      <c r="L12" s="187">
        <v>454</v>
      </c>
      <c r="M12" s="188">
        <v>3</v>
      </c>
      <c r="N12" s="187">
        <v>2016</v>
      </c>
      <c r="O12" s="188">
        <v>0</v>
      </c>
      <c r="P12" s="187">
        <v>426</v>
      </c>
      <c r="Q12" s="188">
        <v>4</v>
      </c>
      <c r="R12" s="187">
        <v>468</v>
      </c>
      <c r="S12" s="188">
        <v>5</v>
      </c>
      <c r="T12" s="189">
        <v>5099</v>
      </c>
      <c r="U12" s="190">
        <v>35</v>
      </c>
    </row>
    <row r="13" spans="2:21" ht="15">
      <c r="B13" s="185" t="s">
        <v>44</v>
      </c>
      <c r="C13" s="186" t="s">
        <v>517</v>
      </c>
      <c r="D13" s="187">
        <v>454</v>
      </c>
      <c r="E13" s="188">
        <v>1</v>
      </c>
      <c r="F13" s="187">
        <v>484</v>
      </c>
      <c r="G13" s="188">
        <v>3</v>
      </c>
      <c r="H13" s="187">
        <v>464</v>
      </c>
      <c r="I13" s="188">
        <v>4</v>
      </c>
      <c r="J13" s="187">
        <v>490</v>
      </c>
      <c r="K13" s="188">
        <v>3</v>
      </c>
      <c r="L13" s="187">
        <v>441</v>
      </c>
      <c r="M13" s="188">
        <v>4</v>
      </c>
      <c r="N13" s="187">
        <v>500</v>
      </c>
      <c r="O13" s="188">
        <v>4</v>
      </c>
      <c r="P13" s="187">
        <v>440</v>
      </c>
      <c r="Q13" s="188">
        <v>2</v>
      </c>
      <c r="R13" s="187">
        <v>482</v>
      </c>
      <c r="S13" s="188">
        <v>3</v>
      </c>
      <c r="T13" s="189">
        <v>3755</v>
      </c>
      <c r="U13" s="190">
        <v>24</v>
      </c>
    </row>
    <row r="14" spans="2:21" ht="15">
      <c r="B14" s="185" t="s">
        <v>46</v>
      </c>
      <c r="C14" s="186" t="s">
        <v>518</v>
      </c>
      <c r="D14" s="187">
        <v>450</v>
      </c>
      <c r="E14" s="188">
        <v>3</v>
      </c>
      <c r="F14" s="187">
        <v>1217</v>
      </c>
      <c r="G14" s="188">
        <v>1</v>
      </c>
      <c r="H14" s="187">
        <v>469</v>
      </c>
      <c r="I14" s="188">
        <v>3</v>
      </c>
      <c r="J14" s="187">
        <v>814</v>
      </c>
      <c r="K14" s="188">
        <v>1</v>
      </c>
      <c r="L14" s="187">
        <v>426</v>
      </c>
      <c r="M14" s="188">
        <v>5</v>
      </c>
      <c r="N14" s="187">
        <v>432</v>
      </c>
      <c r="O14" s="188">
        <v>6</v>
      </c>
      <c r="P14" s="187">
        <v>436</v>
      </c>
      <c r="Q14" s="188">
        <v>3</v>
      </c>
      <c r="R14" s="187">
        <v>832</v>
      </c>
      <c r="S14" s="188">
        <v>2</v>
      </c>
      <c r="T14" s="189">
        <v>5076</v>
      </c>
      <c r="U14" s="190">
        <v>24</v>
      </c>
    </row>
    <row r="15" spans="2:21" ht="15">
      <c r="B15" s="185" t="s">
        <v>49</v>
      </c>
      <c r="C15" s="191" t="s">
        <v>516</v>
      </c>
      <c r="D15" s="192">
        <v>451</v>
      </c>
      <c r="E15" s="193">
        <v>2</v>
      </c>
      <c r="F15" s="192">
        <v>482</v>
      </c>
      <c r="G15" s="193">
        <v>4</v>
      </c>
      <c r="H15" s="192">
        <v>504</v>
      </c>
      <c r="I15" s="194">
        <v>1.5</v>
      </c>
      <c r="J15" s="192">
        <v>505</v>
      </c>
      <c r="K15" s="188">
        <v>2</v>
      </c>
      <c r="L15" s="192">
        <v>524</v>
      </c>
      <c r="M15" s="193">
        <v>1</v>
      </c>
      <c r="N15" s="192">
        <v>557</v>
      </c>
      <c r="O15" s="193">
        <v>3</v>
      </c>
      <c r="P15" s="192">
        <v>285</v>
      </c>
      <c r="Q15" s="193">
        <v>5</v>
      </c>
      <c r="R15" s="192">
        <v>479</v>
      </c>
      <c r="S15" s="193">
        <v>4</v>
      </c>
      <c r="T15" s="189">
        <v>3787</v>
      </c>
      <c r="U15" s="195">
        <v>22.5</v>
      </c>
    </row>
    <row r="16" spans="2:21" ht="15.75" thickBot="1">
      <c r="B16" s="196" t="s">
        <v>52</v>
      </c>
      <c r="C16" s="197" t="s">
        <v>1050</v>
      </c>
      <c r="D16" s="198">
        <v>2016</v>
      </c>
      <c r="E16" s="199">
        <v>0</v>
      </c>
      <c r="F16" s="198">
        <v>521</v>
      </c>
      <c r="G16" s="199">
        <v>2</v>
      </c>
      <c r="H16" s="198">
        <v>504</v>
      </c>
      <c r="I16" s="200">
        <v>1.5</v>
      </c>
      <c r="J16" s="198">
        <v>462</v>
      </c>
      <c r="K16" s="199">
        <v>4</v>
      </c>
      <c r="L16" s="198">
        <v>461</v>
      </c>
      <c r="M16" s="199">
        <v>2</v>
      </c>
      <c r="N16" s="198">
        <v>935</v>
      </c>
      <c r="O16" s="199">
        <v>2</v>
      </c>
      <c r="P16" s="198">
        <v>470</v>
      </c>
      <c r="Q16" s="199">
        <v>1</v>
      </c>
      <c r="R16" s="203">
        <v>1275</v>
      </c>
      <c r="S16" s="199">
        <v>1</v>
      </c>
      <c r="T16" s="201">
        <v>6644</v>
      </c>
      <c r="U16" s="202">
        <v>13.5</v>
      </c>
    </row>
  </sheetData>
  <sheetProtection/>
  <mergeCells count="20">
    <mergeCell ref="J7:K7"/>
    <mergeCell ref="L7:M7"/>
    <mergeCell ref="N7:O7"/>
    <mergeCell ref="P7:Q7"/>
    <mergeCell ref="N8:O8"/>
    <mergeCell ref="P8:Q8"/>
    <mergeCell ref="B8:C9"/>
    <mergeCell ref="D8:E8"/>
    <mergeCell ref="F8:G8"/>
    <mergeCell ref="H8:I8"/>
    <mergeCell ref="T8:U8"/>
    <mergeCell ref="R7:S7"/>
    <mergeCell ref="R8:S8"/>
    <mergeCell ref="B4:U4"/>
    <mergeCell ref="B6:C7"/>
    <mergeCell ref="D7:E7"/>
    <mergeCell ref="F7:G7"/>
    <mergeCell ref="H7:I7"/>
    <mergeCell ref="J8:K8"/>
    <mergeCell ref="L8:M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AM405"/>
  <sheetViews>
    <sheetView zoomScalePageLayoutView="0" workbookViewId="0" topLeftCell="A293">
      <selection activeCell="G408" sqref="G408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4.28125" style="109" customWidth="1"/>
    <col min="4" max="4" width="7.7109375" style="110" bestFit="1" customWidth="1"/>
    <col min="5" max="5" width="3.421875" style="3" bestFit="1" customWidth="1"/>
    <col min="6" max="6" width="4.421875" style="3" bestFit="1" customWidth="1"/>
    <col min="7" max="7" width="3.421875" style="3" bestFit="1" customWidth="1"/>
    <col min="8" max="8" width="19.00390625" style="106" bestFit="1" customWidth="1"/>
    <col min="9" max="9" width="4.57421875" style="9" bestFit="1" customWidth="1"/>
    <col min="10" max="10" width="3.140625" style="7" hidden="1" customWidth="1"/>
    <col min="11" max="11" width="1.8515625" style="1" hidden="1" customWidth="1"/>
    <col min="12" max="13" width="2.421875" style="1" hidden="1" customWidth="1"/>
    <col min="15" max="16384" width="9.140625" style="3" customWidth="1"/>
  </cols>
  <sheetData>
    <row r="1" spans="1:39" ht="12.75">
      <c r="A1" s="111"/>
      <c r="B1" s="112" t="s">
        <v>30</v>
      </c>
      <c r="C1" s="113" t="s">
        <v>31</v>
      </c>
      <c r="D1" s="114" t="s">
        <v>32</v>
      </c>
      <c r="E1" s="112" t="s">
        <v>33</v>
      </c>
      <c r="F1" s="112" t="s">
        <v>34</v>
      </c>
      <c r="G1" s="112" t="s">
        <v>35</v>
      </c>
      <c r="H1" s="115" t="s">
        <v>36</v>
      </c>
      <c r="I1" s="116" t="s">
        <v>37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3.5" thickBot="1">
      <c r="A2" s="117"/>
      <c r="B2" s="117"/>
      <c r="C2" s="118"/>
      <c r="D2" s="119"/>
      <c r="E2" s="117"/>
      <c r="F2" s="117"/>
      <c r="G2" s="117"/>
      <c r="H2" s="120"/>
      <c r="I2" s="121">
        <v>2007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ht="11.25">
      <c r="A3" s="4" t="s">
        <v>38</v>
      </c>
      <c r="B3" s="160">
        <v>31</v>
      </c>
      <c r="C3" s="160" t="s">
        <v>982</v>
      </c>
      <c r="D3" s="160"/>
      <c r="E3" s="161" t="s">
        <v>497</v>
      </c>
      <c r="F3" s="160" t="s">
        <v>47</v>
      </c>
      <c r="G3" s="160" t="s">
        <v>50</v>
      </c>
      <c r="H3" s="160" t="s">
        <v>974</v>
      </c>
      <c r="I3" s="161">
        <v>5</v>
      </c>
      <c r="J3" s="150" t="s">
        <v>520</v>
      </c>
      <c r="K3" s="150" t="s">
        <v>497</v>
      </c>
      <c r="L3" s="150" t="s">
        <v>41</v>
      </c>
      <c r="M3" s="151">
        <v>171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5" customFormat="1" ht="11.25">
      <c r="A4" s="155" t="s">
        <v>42</v>
      </c>
      <c r="B4" s="160">
        <v>66</v>
      </c>
      <c r="C4" s="160" t="s">
        <v>522</v>
      </c>
      <c r="D4" s="160"/>
      <c r="E4" s="161" t="s">
        <v>962</v>
      </c>
      <c r="F4" s="160" t="s">
        <v>39</v>
      </c>
      <c r="G4" s="160" t="s">
        <v>40</v>
      </c>
      <c r="H4" s="160" t="s">
        <v>41</v>
      </c>
      <c r="I4" s="161" t="s">
        <v>57</v>
      </c>
      <c r="J4" s="152" t="s">
        <v>521</v>
      </c>
      <c r="K4" s="150" t="s">
        <v>497</v>
      </c>
      <c r="L4" s="150" t="s">
        <v>41</v>
      </c>
      <c r="M4" s="150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5" customFormat="1" ht="11.25">
      <c r="A5" s="155" t="s">
        <v>43</v>
      </c>
      <c r="B5" s="160">
        <v>73</v>
      </c>
      <c r="C5" s="160" t="s">
        <v>523</v>
      </c>
      <c r="D5" s="160"/>
      <c r="E5" s="161" t="s">
        <v>497</v>
      </c>
      <c r="F5" s="160" t="s">
        <v>39</v>
      </c>
      <c r="G5" s="160" t="s">
        <v>40</v>
      </c>
      <c r="H5" s="160" t="s">
        <v>45</v>
      </c>
      <c r="I5" s="161">
        <v>2</v>
      </c>
      <c r="J5" s="150" t="s">
        <v>522</v>
      </c>
      <c r="K5" s="150" t="s">
        <v>497</v>
      </c>
      <c r="L5" s="150" t="s">
        <v>41</v>
      </c>
      <c r="M5" s="151">
        <v>443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5" customFormat="1" ht="11.25">
      <c r="A6" s="155" t="s">
        <v>44</v>
      </c>
      <c r="B6" s="160">
        <v>170</v>
      </c>
      <c r="C6" s="160" t="s">
        <v>524</v>
      </c>
      <c r="D6" s="160"/>
      <c r="E6" s="161" t="s">
        <v>497</v>
      </c>
      <c r="F6" s="160" t="s">
        <v>47</v>
      </c>
      <c r="G6" s="160" t="s">
        <v>48</v>
      </c>
      <c r="H6" s="160" t="s">
        <v>506</v>
      </c>
      <c r="I6" s="161">
        <v>2</v>
      </c>
      <c r="J6" s="150" t="s">
        <v>523</v>
      </c>
      <c r="K6" s="150" t="s">
        <v>497</v>
      </c>
      <c r="L6" s="150" t="s">
        <v>45</v>
      </c>
      <c r="M6" s="151">
        <v>371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5" customFormat="1" ht="11.25">
      <c r="A7" s="155" t="s">
        <v>46</v>
      </c>
      <c r="B7" s="160">
        <v>202</v>
      </c>
      <c r="C7" s="160" t="s">
        <v>525</v>
      </c>
      <c r="D7" s="160"/>
      <c r="E7" s="161" t="s">
        <v>497</v>
      </c>
      <c r="F7" s="160" t="s">
        <v>47</v>
      </c>
      <c r="G7" s="160" t="s">
        <v>50</v>
      </c>
      <c r="H7" s="160" t="s">
        <v>51</v>
      </c>
      <c r="I7" s="161">
        <v>2</v>
      </c>
      <c r="J7" s="150" t="s">
        <v>524</v>
      </c>
      <c r="K7" s="150" t="s">
        <v>497</v>
      </c>
      <c r="L7" s="150" t="s">
        <v>506</v>
      </c>
      <c r="M7" s="151">
        <v>399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13" s="6" customFormat="1" ht="11.25">
      <c r="A8" s="155" t="s">
        <v>49</v>
      </c>
      <c r="B8" s="160">
        <v>207</v>
      </c>
      <c r="C8" s="160" t="s">
        <v>526</v>
      </c>
      <c r="D8" s="160"/>
      <c r="E8" s="161" t="s">
        <v>962</v>
      </c>
      <c r="F8" s="160" t="s">
        <v>47</v>
      </c>
      <c r="G8" s="160" t="s">
        <v>48</v>
      </c>
      <c r="H8" s="160" t="s">
        <v>527</v>
      </c>
      <c r="I8" s="161">
        <v>2</v>
      </c>
      <c r="J8" s="150" t="s">
        <v>525</v>
      </c>
      <c r="K8" s="150" t="s">
        <v>497</v>
      </c>
      <c r="L8" s="150" t="s">
        <v>51</v>
      </c>
      <c r="M8" s="151">
        <v>408</v>
      </c>
    </row>
    <row r="9" spans="1:13" s="6" customFormat="1" ht="11.25">
      <c r="A9" s="155" t="s">
        <v>52</v>
      </c>
      <c r="B9" s="160">
        <v>216</v>
      </c>
      <c r="C9" s="160" t="s">
        <v>529</v>
      </c>
      <c r="D9" s="160"/>
      <c r="E9" s="161" t="s">
        <v>962</v>
      </c>
      <c r="F9" s="160" t="s">
        <v>39</v>
      </c>
      <c r="G9" s="160" t="s">
        <v>40</v>
      </c>
      <c r="H9" s="160" t="s">
        <v>530</v>
      </c>
      <c r="I9" s="161">
        <v>2</v>
      </c>
      <c r="J9" s="150" t="s">
        <v>526</v>
      </c>
      <c r="K9" s="150" t="s">
        <v>497</v>
      </c>
      <c r="L9" s="150" t="s">
        <v>527</v>
      </c>
      <c r="M9" s="151">
        <v>334</v>
      </c>
    </row>
    <row r="10" spans="1:13" s="6" customFormat="1" ht="11.25">
      <c r="A10" s="155" t="s">
        <v>53</v>
      </c>
      <c r="B10" s="160">
        <v>225</v>
      </c>
      <c r="C10" s="160" t="s">
        <v>531</v>
      </c>
      <c r="D10" s="160"/>
      <c r="E10" s="161" t="s">
        <v>962</v>
      </c>
      <c r="F10" s="160" t="s">
        <v>47</v>
      </c>
      <c r="G10" s="160" t="s">
        <v>50</v>
      </c>
      <c r="H10" s="160" t="s">
        <v>59</v>
      </c>
      <c r="I10" s="161">
        <v>4</v>
      </c>
      <c r="J10" s="150" t="s">
        <v>528</v>
      </c>
      <c r="K10" s="150" t="s">
        <v>497</v>
      </c>
      <c r="L10" s="150" t="s">
        <v>527</v>
      </c>
      <c r="M10" s="151">
        <v>276</v>
      </c>
    </row>
    <row r="11" spans="1:39" s="5" customFormat="1" ht="11.25">
      <c r="A11" s="155" t="s">
        <v>54</v>
      </c>
      <c r="B11" s="160">
        <v>230</v>
      </c>
      <c r="C11" s="160" t="s">
        <v>532</v>
      </c>
      <c r="D11" s="160"/>
      <c r="E11" s="161" t="s">
        <v>962</v>
      </c>
      <c r="F11" s="160" t="s">
        <v>47</v>
      </c>
      <c r="G11" s="160" t="s">
        <v>50</v>
      </c>
      <c r="H11" s="160" t="s">
        <v>533</v>
      </c>
      <c r="I11" s="161" t="s">
        <v>57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5" customFormat="1" ht="11.25">
      <c r="A12" s="155" t="s">
        <v>56</v>
      </c>
      <c r="B12" s="160">
        <v>233</v>
      </c>
      <c r="C12" s="160" t="s">
        <v>534</v>
      </c>
      <c r="D12" s="160"/>
      <c r="E12" s="161" t="s">
        <v>497</v>
      </c>
      <c r="F12" s="160" t="s">
        <v>47</v>
      </c>
      <c r="G12" s="160" t="s">
        <v>50</v>
      </c>
      <c r="H12" s="160" t="s">
        <v>533</v>
      </c>
      <c r="I12" s="161">
        <v>4</v>
      </c>
      <c r="J12" s="150" t="s">
        <v>529</v>
      </c>
      <c r="K12" s="150" t="s">
        <v>497</v>
      </c>
      <c r="L12" s="150" t="s">
        <v>530</v>
      </c>
      <c r="M12" s="151">
        <v>397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13" s="6" customFormat="1" ht="11.25">
      <c r="A13" s="155" t="s">
        <v>58</v>
      </c>
      <c r="B13" s="160">
        <v>235</v>
      </c>
      <c r="C13" s="160" t="s">
        <v>535</v>
      </c>
      <c r="D13" s="160"/>
      <c r="E13" s="161" t="s">
        <v>962</v>
      </c>
      <c r="F13" s="160" t="s">
        <v>47</v>
      </c>
      <c r="G13" s="160" t="s">
        <v>50</v>
      </c>
      <c r="H13" s="160" t="s">
        <v>533</v>
      </c>
      <c r="I13" s="161">
        <v>2</v>
      </c>
      <c r="J13" s="150" t="s">
        <v>531</v>
      </c>
      <c r="K13" s="150" t="s">
        <v>497</v>
      </c>
      <c r="L13" s="150" t="s">
        <v>59</v>
      </c>
      <c r="M13" s="151">
        <v>236</v>
      </c>
    </row>
    <row r="14" spans="1:39" s="5" customFormat="1" ht="11.25">
      <c r="A14" s="155" t="s">
        <v>60</v>
      </c>
      <c r="B14" s="160">
        <v>238</v>
      </c>
      <c r="C14" s="160" t="s">
        <v>536</v>
      </c>
      <c r="D14" s="160"/>
      <c r="E14" s="161" t="s">
        <v>962</v>
      </c>
      <c r="F14" s="160" t="s">
        <v>47</v>
      </c>
      <c r="G14" s="160" t="s">
        <v>50</v>
      </c>
      <c r="H14" s="160" t="s">
        <v>537</v>
      </c>
      <c r="I14" s="161">
        <v>2</v>
      </c>
      <c r="J14" s="150" t="s">
        <v>532</v>
      </c>
      <c r="K14" s="150" t="s">
        <v>497</v>
      </c>
      <c r="L14" s="150" t="s">
        <v>533</v>
      </c>
      <c r="M14" s="151">
        <v>461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s="5" customFormat="1" ht="11.25">
      <c r="A15" s="155" t="s">
        <v>61</v>
      </c>
      <c r="B15" s="160">
        <v>243</v>
      </c>
      <c r="C15" s="160" t="s">
        <v>538</v>
      </c>
      <c r="D15" s="160"/>
      <c r="E15" s="161" t="s">
        <v>963</v>
      </c>
      <c r="F15" s="160" t="s">
        <v>47</v>
      </c>
      <c r="G15" s="160" t="s">
        <v>50</v>
      </c>
      <c r="H15" s="160" t="s">
        <v>537</v>
      </c>
      <c r="I15" s="161">
        <v>1</v>
      </c>
      <c r="J15" s="150" t="s">
        <v>534</v>
      </c>
      <c r="K15" s="150" t="s">
        <v>57</v>
      </c>
      <c r="L15" s="150" t="s">
        <v>533</v>
      </c>
      <c r="M15" s="151">
        <v>249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5" customFormat="1" ht="11.25">
      <c r="A16" s="155" t="s">
        <v>62</v>
      </c>
      <c r="B16" s="160">
        <v>328</v>
      </c>
      <c r="C16" s="160" t="s">
        <v>539</v>
      </c>
      <c r="D16" s="160"/>
      <c r="E16" s="161" t="s">
        <v>962</v>
      </c>
      <c r="F16" s="160" t="s">
        <v>47</v>
      </c>
      <c r="G16" s="160" t="s">
        <v>48</v>
      </c>
      <c r="H16" s="160" t="s">
        <v>527</v>
      </c>
      <c r="I16" s="161">
        <v>5</v>
      </c>
      <c r="J16" s="150" t="s">
        <v>535</v>
      </c>
      <c r="K16" s="150" t="s">
        <v>497</v>
      </c>
      <c r="L16" s="150" t="s">
        <v>533</v>
      </c>
      <c r="M16" s="151">
        <v>371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5" customFormat="1" ht="11.25">
      <c r="A17" s="155" t="s">
        <v>63</v>
      </c>
      <c r="B17" s="160">
        <v>331</v>
      </c>
      <c r="C17" s="160" t="s">
        <v>540</v>
      </c>
      <c r="D17" s="160"/>
      <c r="E17" s="161" t="s">
        <v>497</v>
      </c>
      <c r="F17" s="160" t="s">
        <v>47</v>
      </c>
      <c r="G17" s="160" t="s">
        <v>48</v>
      </c>
      <c r="H17" s="160" t="s">
        <v>506</v>
      </c>
      <c r="I17" s="161">
        <v>2</v>
      </c>
      <c r="J17" s="150" t="s">
        <v>536</v>
      </c>
      <c r="K17" s="150" t="s">
        <v>497</v>
      </c>
      <c r="L17" s="150" t="s">
        <v>537</v>
      </c>
      <c r="M17" s="151">
        <v>281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13" s="6" customFormat="1" ht="11.25">
      <c r="A18" s="155" t="s">
        <v>64</v>
      </c>
      <c r="B18" s="160">
        <v>355</v>
      </c>
      <c r="C18" s="160" t="s">
        <v>541</v>
      </c>
      <c r="D18" s="160"/>
      <c r="E18" s="161" t="s">
        <v>497</v>
      </c>
      <c r="F18" s="160" t="s">
        <v>47</v>
      </c>
      <c r="G18" s="160" t="s">
        <v>48</v>
      </c>
      <c r="H18" s="160" t="s">
        <v>506</v>
      </c>
      <c r="I18" s="161">
        <v>3</v>
      </c>
      <c r="J18" s="150" t="s">
        <v>538</v>
      </c>
      <c r="K18" s="150" t="s">
        <v>498</v>
      </c>
      <c r="L18" s="150" t="s">
        <v>537</v>
      </c>
      <c r="M18" s="151">
        <v>359</v>
      </c>
    </row>
    <row r="19" spans="1:9" s="6" customFormat="1" ht="11.25">
      <c r="A19" s="155" t="s">
        <v>65</v>
      </c>
      <c r="B19" s="160">
        <v>358</v>
      </c>
      <c r="C19" s="160" t="s">
        <v>542</v>
      </c>
      <c r="D19" s="160"/>
      <c r="E19" s="161" t="s">
        <v>497</v>
      </c>
      <c r="F19" s="160" t="s">
        <v>47</v>
      </c>
      <c r="G19" s="160" t="s">
        <v>48</v>
      </c>
      <c r="H19" s="160" t="s">
        <v>506</v>
      </c>
      <c r="I19" s="161">
        <v>1</v>
      </c>
    </row>
    <row r="20" spans="1:39" s="5" customFormat="1" ht="11.25">
      <c r="A20" s="155" t="s">
        <v>67</v>
      </c>
      <c r="B20" s="160">
        <v>365</v>
      </c>
      <c r="C20" s="160" t="s">
        <v>543</v>
      </c>
      <c r="D20" s="160"/>
      <c r="E20" s="161" t="s">
        <v>497</v>
      </c>
      <c r="F20" s="160" t="s">
        <v>39</v>
      </c>
      <c r="G20" s="160" t="s">
        <v>40</v>
      </c>
      <c r="H20" s="160" t="s">
        <v>74</v>
      </c>
      <c r="I20" s="161">
        <v>2</v>
      </c>
      <c r="J20" s="150" t="s">
        <v>539</v>
      </c>
      <c r="K20" s="150" t="s">
        <v>497</v>
      </c>
      <c r="L20" s="150" t="s">
        <v>527</v>
      </c>
      <c r="M20" s="151">
        <v>24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13" s="6" customFormat="1" ht="11.25">
      <c r="A21" s="155" t="s">
        <v>69</v>
      </c>
      <c r="B21" s="160">
        <v>369</v>
      </c>
      <c r="C21" s="160" t="s">
        <v>544</v>
      </c>
      <c r="D21" s="160"/>
      <c r="E21" s="161" t="s">
        <v>963</v>
      </c>
      <c r="F21" s="160" t="s">
        <v>39</v>
      </c>
      <c r="G21" s="160" t="s">
        <v>40</v>
      </c>
      <c r="H21" s="160" t="s">
        <v>74</v>
      </c>
      <c r="I21" s="161">
        <v>1</v>
      </c>
      <c r="J21" s="150" t="s">
        <v>540</v>
      </c>
      <c r="K21" s="150" t="s">
        <v>497</v>
      </c>
      <c r="L21" s="150" t="s">
        <v>506</v>
      </c>
      <c r="M21" s="151">
        <v>298</v>
      </c>
    </row>
    <row r="22" spans="1:39" s="5" customFormat="1" ht="11.25">
      <c r="A22" s="155" t="s">
        <v>70</v>
      </c>
      <c r="B22" s="160">
        <v>391</v>
      </c>
      <c r="C22" s="160" t="s">
        <v>545</v>
      </c>
      <c r="D22" s="160"/>
      <c r="E22" s="161" t="s">
        <v>497</v>
      </c>
      <c r="F22" s="160" t="s">
        <v>39</v>
      </c>
      <c r="G22" s="160" t="s">
        <v>40</v>
      </c>
      <c r="H22" s="160" t="s">
        <v>74</v>
      </c>
      <c r="I22" s="161">
        <v>4</v>
      </c>
      <c r="J22" s="150" t="s">
        <v>541</v>
      </c>
      <c r="K22" s="150" t="s">
        <v>497</v>
      </c>
      <c r="L22" s="150" t="s">
        <v>506</v>
      </c>
      <c r="M22" s="151">
        <v>278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107" customFormat="1" ht="12.75">
      <c r="A23" s="155" t="s">
        <v>71</v>
      </c>
      <c r="B23" s="160">
        <v>402</v>
      </c>
      <c r="C23" s="160" t="s">
        <v>547</v>
      </c>
      <c r="D23" s="160"/>
      <c r="E23" s="161" t="s">
        <v>497</v>
      </c>
      <c r="F23" s="160" t="s">
        <v>39</v>
      </c>
      <c r="G23" s="160" t="s">
        <v>40</v>
      </c>
      <c r="H23" s="160" t="s">
        <v>74</v>
      </c>
      <c r="I23" s="161">
        <v>1</v>
      </c>
      <c r="J23" s="150" t="s">
        <v>542</v>
      </c>
      <c r="K23" s="150" t="s">
        <v>497</v>
      </c>
      <c r="L23" s="150" t="s">
        <v>506</v>
      </c>
      <c r="M23" s="151">
        <v>355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</row>
    <row r="24" spans="1:39" s="5" customFormat="1" ht="11.25">
      <c r="A24" s="155" t="s">
        <v>72</v>
      </c>
      <c r="B24" s="160">
        <v>404</v>
      </c>
      <c r="C24" s="160" t="s">
        <v>548</v>
      </c>
      <c r="D24" s="160"/>
      <c r="E24" s="161" t="s">
        <v>497</v>
      </c>
      <c r="F24" s="160" t="s">
        <v>39</v>
      </c>
      <c r="G24" s="160" t="s">
        <v>40</v>
      </c>
      <c r="H24" s="160" t="s">
        <v>74</v>
      </c>
      <c r="I24" s="161">
        <v>2</v>
      </c>
      <c r="J24" s="150" t="s">
        <v>543</v>
      </c>
      <c r="K24" s="150" t="s">
        <v>497</v>
      </c>
      <c r="L24" s="150" t="s">
        <v>74</v>
      </c>
      <c r="M24" s="151">
        <v>311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s="5" customFormat="1" ht="11.25">
      <c r="A25" s="155" t="s">
        <v>73</v>
      </c>
      <c r="B25" s="160">
        <v>405</v>
      </c>
      <c r="C25" s="160" t="s">
        <v>549</v>
      </c>
      <c r="D25" s="160"/>
      <c r="E25" s="161" t="s">
        <v>497</v>
      </c>
      <c r="F25" s="160" t="s">
        <v>39</v>
      </c>
      <c r="G25" s="160" t="s">
        <v>40</v>
      </c>
      <c r="H25" s="160" t="s">
        <v>74</v>
      </c>
      <c r="I25" s="161" t="s">
        <v>57</v>
      </c>
      <c r="J25" s="150" t="s">
        <v>544</v>
      </c>
      <c r="K25" s="150" t="s">
        <v>498</v>
      </c>
      <c r="L25" s="150" t="s">
        <v>74</v>
      </c>
      <c r="M25" s="151">
        <v>318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13" s="6" customFormat="1" ht="11.25">
      <c r="A26" s="155" t="s">
        <v>75</v>
      </c>
      <c r="B26" s="160">
        <v>408</v>
      </c>
      <c r="C26" s="160" t="s">
        <v>550</v>
      </c>
      <c r="D26" s="160"/>
      <c r="E26" s="161" t="s">
        <v>497</v>
      </c>
      <c r="F26" s="160" t="s">
        <v>47</v>
      </c>
      <c r="G26" s="160" t="s">
        <v>50</v>
      </c>
      <c r="H26" s="160" t="s">
        <v>82</v>
      </c>
      <c r="I26" s="161">
        <v>2</v>
      </c>
      <c r="J26" s="150" t="s">
        <v>545</v>
      </c>
      <c r="K26" s="150" t="s">
        <v>497</v>
      </c>
      <c r="L26" s="150" t="s">
        <v>74</v>
      </c>
      <c r="M26" s="151">
        <v>146</v>
      </c>
    </row>
    <row r="27" spans="1:13" s="6" customFormat="1" ht="11.25">
      <c r="A27" s="155" t="s">
        <v>76</v>
      </c>
      <c r="B27" s="160">
        <v>412</v>
      </c>
      <c r="C27" s="160" t="s">
        <v>551</v>
      </c>
      <c r="D27" s="160"/>
      <c r="E27" s="161" t="s">
        <v>497</v>
      </c>
      <c r="F27" s="160" t="s">
        <v>39</v>
      </c>
      <c r="G27" s="160" t="s">
        <v>40</v>
      </c>
      <c r="H27" s="160" t="s">
        <v>45</v>
      </c>
      <c r="I27" s="161">
        <v>2</v>
      </c>
      <c r="J27" s="150" t="s">
        <v>546</v>
      </c>
      <c r="K27" s="150" t="s">
        <v>497</v>
      </c>
      <c r="L27" s="150" t="s">
        <v>74</v>
      </c>
      <c r="M27" s="151">
        <v>52</v>
      </c>
    </row>
    <row r="28" spans="1:13" s="6" customFormat="1" ht="11.25">
      <c r="A28" s="155" t="s">
        <v>77</v>
      </c>
      <c r="B28" s="160">
        <v>433</v>
      </c>
      <c r="C28" s="160" t="s">
        <v>552</v>
      </c>
      <c r="D28" s="160"/>
      <c r="E28" s="161" t="s">
        <v>497</v>
      </c>
      <c r="F28" s="160" t="s">
        <v>47</v>
      </c>
      <c r="G28" s="160" t="s">
        <v>50</v>
      </c>
      <c r="H28" s="160" t="s">
        <v>59</v>
      </c>
      <c r="I28" s="161" t="s">
        <v>57</v>
      </c>
      <c r="J28" s="150" t="s">
        <v>547</v>
      </c>
      <c r="K28" s="150" t="s">
        <v>57</v>
      </c>
      <c r="L28" s="150" t="s">
        <v>74</v>
      </c>
      <c r="M28" s="151">
        <v>433</v>
      </c>
    </row>
    <row r="29" spans="1:13" s="6" customFormat="1" ht="11.25">
      <c r="A29" s="155" t="s">
        <v>78</v>
      </c>
      <c r="B29" s="160">
        <v>434</v>
      </c>
      <c r="C29" s="160" t="s">
        <v>553</v>
      </c>
      <c r="D29" s="160"/>
      <c r="E29" s="161" t="s">
        <v>497</v>
      </c>
      <c r="F29" s="160" t="s">
        <v>39</v>
      </c>
      <c r="G29" s="160" t="s">
        <v>85</v>
      </c>
      <c r="H29" s="160" t="s">
        <v>86</v>
      </c>
      <c r="I29" s="161">
        <v>1</v>
      </c>
      <c r="J29" s="150" t="s">
        <v>548</v>
      </c>
      <c r="K29" s="150" t="s">
        <v>497</v>
      </c>
      <c r="L29" s="150" t="s">
        <v>74</v>
      </c>
      <c r="M29" s="151">
        <v>288</v>
      </c>
    </row>
    <row r="30" spans="1:13" s="6" customFormat="1" ht="11.25">
      <c r="A30" s="155" t="s">
        <v>79</v>
      </c>
      <c r="B30" s="160">
        <v>442</v>
      </c>
      <c r="C30" s="160" t="s">
        <v>554</v>
      </c>
      <c r="D30" s="160"/>
      <c r="E30" s="161" t="s">
        <v>497</v>
      </c>
      <c r="F30" s="160" t="s">
        <v>47</v>
      </c>
      <c r="G30" s="160" t="s">
        <v>50</v>
      </c>
      <c r="H30" s="160" t="s">
        <v>66</v>
      </c>
      <c r="I30" s="161">
        <v>3</v>
      </c>
      <c r="J30" s="150" t="s">
        <v>549</v>
      </c>
      <c r="K30" s="150" t="s">
        <v>497</v>
      </c>
      <c r="L30" s="150" t="s">
        <v>74</v>
      </c>
      <c r="M30" s="151">
        <v>474</v>
      </c>
    </row>
    <row r="31" spans="1:13" s="6" customFormat="1" ht="11.25">
      <c r="A31" s="155" t="s">
        <v>80</v>
      </c>
      <c r="B31" s="160">
        <v>475</v>
      </c>
      <c r="C31" s="160" t="s">
        <v>556</v>
      </c>
      <c r="D31" s="160"/>
      <c r="E31" s="161" t="s">
        <v>497</v>
      </c>
      <c r="F31" s="160" t="s">
        <v>47</v>
      </c>
      <c r="G31" s="160" t="s">
        <v>48</v>
      </c>
      <c r="H31" s="160" t="s">
        <v>68</v>
      </c>
      <c r="I31" s="161" t="s">
        <v>57</v>
      </c>
      <c r="J31" s="150" t="s">
        <v>550</v>
      </c>
      <c r="K31" s="150" t="s">
        <v>57</v>
      </c>
      <c r="L31" s="150" t="s">
        <v>82</v>
      </c>
      <c r="M31" s="151">
        <v>403</v>
      </c>
    </row>
    <row r="32" spans="1:13" s="6" customFormat="1" ht="11.25">
      <c r="A32" s="155" t="s">
        <v>81</v>
      </c>
      <c r="B32" s="160">
        <v>481</v>
      </c>
      <c r="C32" s="160" t="s">
        <v>979</v>
      </c>
      <c r="D32" s="160"/>
      <c r="E32" s="161" t="s">
        <v>497</v>
      </c>
      <c r="F32" s="160" t="s">
        <v>39</v>
      </c>
      <c r="G32" s="160" t="s">
        <v>85</v>
      </c>
      <c r="H32" s="160" t="s">
        <v>974</v>
      </c>
      <c r="I32" s="161">
        <v>4</v>
      </c>
      <c r="J32" s="150" t="s">
        <v>551</v>
      </c>
      <c r="K32" s="150" t="s">
        <v>497</v>
      </c>
      <c r="L32" s="150" t="s">
        <v>41</v>
      </c>
      <c r="M32" s="151">
        <v>285</v>
      </c>
    </row>
    <row r="33" spans="1:13" s="6" customFormat="1" ht="11.25">
      <c r="A33" s="155" t="s">
        <v>83</v>
      </c>
      <c r="B33" s="160">
        <v>526</v>
      </c>
      <c r="C33" s="160" t="s">
        <v>557</v>
      </c>
      <c r="D33" s="160"/>
      <c r="E33" s="161" t="s">
        <v>963</v>
      </c>
      <c r="F33" s="160" t="s">
        <v>47</v>
      </c>
      <c r="G33" s="160" t="s">
        <v>50</v>
      </c>
      <c r="H33" s="160" t="s">
        <v>533</v>
      </c>
      <c r="I33" s="161">
        <v>4</v>
      </c>
      <c r="J33" s="150" t="s">
        <v>552</v>
      </c>
      <c r="K33" s="150" t="s">
        <v>497</v>
      </c>
      <c r="L33" s="150" t="s">
        <v>59</v>
      </c>
      <c r="M33" s="151">
        <v>384</v>
      </c>
    </row>
    <row r="34" spans="1:13" s="6" customFormat="1" ht="11.25">
      <c r="A34" s="155" t="s">
        <v>84</v>
      </c>
      <c r="B34" s="160">
        <v>528</v>
      </c>
      <c r="C34" s="160" t="s">
        <v>971</v>
      </c>
      <c r="D34" s="160"/>
      <c r="E34" s="161" t="s">
        <v>57</v>
      </c>
      <c r="F34" s="160" t="s">
        <v>47</v>
      </c>
      <c r="G34" s="160" t="s">
        <v>50</v>
      </c>
      <c r="H34" s="160" t="s">
        <v>59</v>
      </c>
      <c r="I34" s="161">
        <v>4</v>
      </c>
      <c r="J34" s="150" t="s">
        <v>553</v>
      </c>
      <c r="K34" s="150" t="s">
        <v>497</v>
      </c>
      <c r="L34" s="150" t="s">
        <v>86</v>
      </c>
      <c r="M34" s="151">
        <v>475</v>
      </c>
    </row>
    <row r="35" spans="1:13" s="6" customFormat="1" ht="11.25">
      <c r="A35" s="155" t="s">
        <v>87</v>
      </c>
      <c r="B35" s="160">
        <v>535</v>
      </c>
      <c r="C35" s="160" t="s">
        <v>558</v>
      </c>
      <c r="D35" s="160"/>
      <c r="E35" s="161" t="s">
        <v>963</v>
      </c>
      <c r="F35" s="160" t="s">
        <v>47</v>
      </c>
      <c r="G35" s="160" t="s">
        <v>50</v>
      </c>
      <c r="H35" s="160" t="s">
        <v>59</v>
      </c>
      <c r="I35" s="161">
        <v>4</v>
      </c>
      <c r="J35" s="150" t="s">
        <v>554</v>
      </c>
      <c r="K35" s="150" t="s">
        <v>57</v>
      </c>
      <c r="L35" s="150" t="s">
        <v>66</v>
      </c>
      <c r="M35" s="151">
        <v>327</v>
      </c>
    </row>
    <row r="36" spans="1:13" s="6" customFormat="1" ht="11.25">
      <c r="A36" s="155" t="s">
        <v>88</v>
      </c>
      <c r="B36" s="160">
        <v>536</v>
      </c>
      <c r="C36" s="160" t="s">
        <v>559</v>
      </c>
      <c r="D36" s="160"/>
      <c r="E36" s="161" t="s">
        <v>57</v>
      </c>
      <c r="F36" s="160" t="s">
        <v>39</v>
      </c>
      <c r="G36" s="160" t="s">
        <v>40</v>
      </c>
      <c r="H36" s="160" t="s">
        <v>74</v>
      </c>
      <c r="I36" s="161">
        <v>2</v>
      </c>
      <c r="J36" s="150" t="s">
        <v>555</v>
      </c>
      <c r="K36" s="150" t="s">
        <v>497</v>
      </c>
      <c r="L36" s="150" t="s">
        <v>66</v>
      </c>
      <c r="M36" s="151">
        <v>81</v>
      </c>
    </row>
    <row r="37" spans="1:13" s="6" customFormat="1" ht="11.25">
      <c r="A37" s="155" t="s">
        <v>89</v>
      </c>
      <c r="B37" s="160">
        <v>551</v>
      </c>
      <c r="C37" s="160" t="s">
        <v>560</v>
      </c>
      <c r="D37" s="160"/>
      <c r="E37" s="161" t="s">
        <v>57</v>
      </c>
      <c r="F37" s="160" t="s">
        <v>47</v>
      </c>
      <c r="G37" s="160" t="s">
        <v>48</v>
      </c>
      <c r="H37" s="160" t="s">
        <v>527</v>
      </c>
      <c r="I37" s="161">
        <v>3</v>
      </c>
      <c r="J37" s="150" t="s">
        <v>556</v>
      </c>
      <c r="K37" s="150" t="s">
        <v>497</v>
      </c>
      <c r="L37" s="150" t="s">
        <v>68</v>
      </c>
      <c r="M37" s="151">
        <v>398</v>
      </c>
    </row>
    <row r="38" spans="1:13" s="6" customFormat="1" ht="11.25">
      <c r="A38" s="155" t="s">
        <v>90</v>
      </c>
      <c r="B38" s="160">
        <v>552</v>
      </c>
      <c r="C38" s="160" t="s">
        <v>561</v>
      </c>
      <c r="D38" s="160"/>
      <c r="E38" s="161" t="s">
        <v>57</v>
      </c>
      <c r="F38" s="160" t="s">
        <v>47</v>
      </c>
      <c r="G38" s="160" t="s">
        <v>48</v>
      </c>
      <c r="H38" s="160" t="s">
        <v>506</v>
      </c>
      <c r="I38" s="161">
        <v>1</v>
      </c>
      <c r="J38" s="150" t="s">
        <v>557</v>
      </c>
      <c r="K38" s="150" t="s">
        <v>498</v>
      </c>
      <c r="L38" s="150" t="s">
        <v>533</v>
      </c>
      <c r="M38" s="151">
        <v>88</v>
      </c>
    </row>
    <row r="39" spans="1:13" s="6" customFormat="1" ht="11.25">
      <c r="A39" s="155" t="s">
        <v>91</v>
      </c>
      <c r="B39" s="160">
        <v>562</v>
      </c>
      <c r="C39" s="160" t="s">
        <v>562</v>
      </c>
      <c r="D39" s="160"/>
      <c r="E39" s="161" t="s">
        <v>497</v>
      </c>
      <c r="F39" s="160" t="s">
        <v>39</v>
      </c>
      <c r="G39" s="160" t="s">
        <v>40</v>
      </c>
      <c r="H39" s="160" t="s">
        <v>97</v>
      </c>
      <c r="I39" s="161">
        <v>2</v>
      </c>
      <c r="J39" s="150" t="s">
        <v>558</v>
      </c>
      <c r="K39" s="150" t="s">
        <v>498</v>
      </c>
      <c r="L39" s="150" t="s">
        <v>59</v>
      </c>
      <c r="M39" s="151">
        <v>206</v>
      </c>
    </row>
    <row r="40" spans="1:13" s="6" customFormat="1" ht="11.25">
      <c r="A40" s="155" t="s">
        <v>92</v>
      </c>
      <c r="B40" s="160">
        <v>563</v>
      </c>
      <c r="C40" s="160" t="s">
        <v>563</v>
      </c>
      <c r="D40" s="160"/>
      <c r="E40" s="161" t="s">
        <v>497</v>
      </c>
      <c r="F40" s="160" t="s">
        <v>39</v>
      </c>
      <c r="G40" s="160" t="s">
        <v>40</v>
      </c>
      <c r="H40" s="160" t="s">
        <v>99</v>
      </c>
      <c r="I40" s="161">
        <v>2</v>
      </c>
      <c r="J40" s="150" t="s">
        <v>559</v>
      </c>
      <c r="K40" s="150" t="s">
        <v>57</v>
      </c>
      <c r="L40" s="150" t="s">
        <v>74</v>
      </c>
      <c r="M40" s="151">
        <v>436</v>
      </c>
    </row>
    <row r="41" spans="1:9" s="6" customFormat="1" ht="11.25">
      <c r="A41" s="155" t="s">
        <v>93</v>
      </c>
      <c r="B41" s="160">
        <v>572</v>
      </c>
      <c r="C41" s="160" t="s">
        <v>564</v>
      </c>
      <c r="D41" s="160"/>
      <c r="E41" s="161" t="s">
        <v>57</v>
      </c>
      <c r="F41" s="160" t="s">
        <v>39</v>
      </c>
      <c r="G41" s="160" t="s">
        <v>40</v>
      </c>
      <c r="H41" s="160" t="s">
        <v>505</v>
      </c>
      <c r="I41" s="161">
        <v>2</v>
      </c>
    </row>
    <row r="42" spans="1:13" s="6" customFormat="1" ht="11.25">
      <c r="A42" s="155" t="s">
        <v>94</v>
      </c>
      <c r="B42" s="160">
        <v>579</v>
      </c>
      <c r="C42" s="160" t="s">
        <v>565</v>
      </c>
      <c r="D42" s="160"/>
      <c r="E42" s="161" t="s">
        <v>57</v>
      </c>
      <c r="F42" s="160" t="s">
        <v>47</v>
      </c>
      <c r="G42" s="160" t="s">
        <v>48</v>
      </c>
      <c r="H42" s="160" t="s">
        <v>506</v>
      </c>
      <c r="I42" s="161">
        <v>1</v>
      </c>
      <c r="J42" s="150" t="s">
        <v>560</v>
      </c>
      <c r="K42" s="150" t="s">
        <v>57</v>
      </c>
      <c r="L42" s="150" t="s">
        <v>527</v>
      </c>
      <c r="M42" s="151">
        <v>300</v>
      </c>
    </row>
    <row r="43" spans="1:13" s="6" customFormat="1" ht="11.25">
      <c r="A43" s="155" t="s">
        <v>95</v>
      </c>
      <c r="B43" s="160">
        <v>595</v>
      </c>
      <c r="C43" s="160" t="s">
        <v>566</v>
      </c>
      <c r="D43" s="160"/>
      <c r="E43" s="161" t="s">
        <v>497</v>
      </c>
      <c r="F43" s="160" t="s">
        <v>47</v>
      </c>
      <c r="G43" s="160" t="s">
        <v>48</v>
      </c>
      <c r="H43" s="160" t="s">
        <v>527</v>
      </c>
      <c r="I43" s="161">
        <v>3</v>
      </c>
      <c r="J43" s="150" t="s">
        <v>561</v>
      </c>
      <c r="K43" s="150" t="s">
        <v>57</v>
      </c>
      <c r="L43" s="150" t="s">
        <v>506</v>
      </c>
      <c r="M43" s="151">
        <v>438</v>
      </c>
    </row>
    <row r="44" spans="1:13" s="6" customFormat="1" ht="11.25">
      <c r="A44" s="155" t="s">
        <v>96</v>
      </c>
      <c r="B44" s="160">
        <v>597</v>
      </c>
      <c r="C44" s="160" t="s">
        <v>567</v>
      </c>
      <c r="D44" s="160"/>
      <c r="E44" s="161" t="s">
        <v>963</v>
      </c>
      <c r="F44" s="160" t="s">
        <v>47</v>
      </c>
      <c r="G44" s="160" t="s">
        <v>50</v>
      </c>
      <c r="H44" s="160" t="s">
        <v>537</v>
      </c>
      <c r="I44" s="161" t="s">
        <v>57</v>
      </c>
      <c r="J44" s="150" t="s">
        <v>562</v>
      </c>
      <c r="K44" s="150" t="s">
        <v>497</v>
      </c>
      <c r="L44" s="150" t="s">
        <v>97</v>
      </c>
      <c r="M44" s="151">
        <v>345</v>
      </c>
    </row>
    <row r="45" spans="1:13" s="6" customFormat="1" ht="11.25">
      <c r="A45" s="155" t="s">
        <v>98</v>
      </c>
      <c r="B45" s="160">
        <v>629</v>
      </c>
      <c r="C45" s="160" t="s">
        <v>571</v>
      </c>
      <c r="D45" s="160"/>
      <c r="E45" s="161" t="s">
        <v>963</v>
      </c>
      <c r="F45" s="160" t="s">
        <v>39</v>
      </c>
      <c r="G45" s="160" t="s">
        <v>40</v>
      </c>
      <c r="H45" s="160" t="s">
        <v>99</v>
      </c>
      <c r="I45" s="161">
        <v>4</v>
      </c>
      <c r="J45" s="150" t="s">
        <v>563</v>
      </c>
      <c r="K45" s="150" t="s">
        <v>497</v>
      </c>
      <c r="L45" s="150" t="s">
        <v>99</v>
      </c>
      <c r="M45" s="151">
        <v>308</v>
      </c>
    </row>
    <row r="46" spans="1:13" s="6" customFormat="1" ht="11.25">
      <c r="A46" s="155" t="s">
        <v>100</v>
      </c>
      <c r="B46" s="160">
        <v>652</v>
      </c>
      <c r="C46" s="160" t="s">
        <v>572</v>
      </c>
      <c r="D46" s="160"/>
      <c r="E46" s="161" t="s">
        <v>497</v>
      </c>
      <c r="F46" s="160" t="s">
        <v>47</v>
      </c>
      <c r="G46" s="160" t="s">
        <v>50</v>
      </c>
      <c r="H46" s="160" t="s">
        <v>533</v>
      </c>
      <c r="I46" s="161">
        <v>1</v>
      </c>
      <c r="J46" s="150" t="s">
        <v>564</v>
      </c>
      <c r="K46" s="150" t="s">
        <v>57</v>
      </c>
      <c r="L46" s="150" t="s">
        <v>505</v>
      </c>
      <c r="M46" s="151">
        <v>428</v>
      </c>
    </row>
    <row r="47" spans="1:13" s="6" customFormat="1" ht="11.25">
      <c r="A47" s="155" t="s">
        <v>101</v>
      </c>
      <c r="B47" s="160">
        <v>673</v>
      </c>
      <c r="C47" s="160" t="s">
        <v>574</v>
      </c>
      <c r="D47" s="160"/>
      <c r="E47" s="161" t="s">
        <v>57</v>
      </c>
      <c r="F47" s="160" t="s">
        <v>39</v>
      </c>
      <c r="G47" s="160" t="s">
        <v>40</v>
      </c>
      <c r="H47" s="160" t="s">
        <v>74</v>
      </c>
      <c r="I47" s="161">
        <v>1</v>
      </c>
      <c r="J47" s="150" t="s">
        <v>565</v>
      </c>
      <c r="K47" s="150" t="s">
        <v>57</v>
      </c>
      <c r="L47" s="150" t="s">
        <v>506</v>
      </c>
      <c r="M47" s="151">
        <v>492</v>
      </c>
    </row>
    <row r="48" spans="1:13" s="6" customFormat="1" ht="11.25">
      <c r="A48" s="155" t="s">
        <v>102</v>
      </c>
      <c r="B48" s="160">
        <v>692</v>
      </c>
      <c r="C48" s="160" t="s">
        <v>576</v>
      </c>
      <c r="D48" s="160"/>
      <c r="E48" s="161" t="s">
        <v>497</v>
      </c>
      <c r="F48" s="160" t="s">
        <v>39</v>
      </c>
      <c r="G48" s="160" t="s">
        <v>40</v>
      </c>
      <c r="H48" s="160" t="s">
        <v>74</v>
      </c>
      <c r="I48" s="161" t="s">
        <v>57</v>
      </c>
      <c r="J48" s="150" t="s">
        <v>566</v>
      </c>
      <c r="K48" s="150" t="s">
        <v>497</v>
      </c>
      <c r="L48" s="150" t="s">
        <v>527</v>
      </c>
      <c r="M48" s="151">
        <v>323</v>
      </c>
    </row>
    <row r="49" spans="1:13" s="6" customFormat="1" ht="11.25">
      <c r="A49" s="155" t="s">
        <v>103</v>
      </c>
      <c r="B49" s="160">
        <v>696</v>
      </c>
      <c r="C49" s="160" t="s">
        <v>577</v>
      </c>
      <c r="D49" s="160"/>
      <c r="E49" s="161" t="s">
        <v>497</v>
      </c>
      <c r="F49" s="160" t="s">
        <v>47</v>
      </c>
      <c r="G49" s="160" t="s">
        <v>50</v>
      </c>
      <c r="H49" s="160" t="s">
        <v>66</v>
      </c>
      <c r="I49" s="161">
        <v>5</v>
      </c>
      <c r="J49" s="150" t="s">
        <v>567</v>
      </c>
      <c r="K49" s="150" t="s">
        <v>498</v>
      </c>
      <c r="L49" s="150" t="s">
        <v>568</v>
      </c>
      <c r="M49" s="151">
        <v>450</v>
      </c>
    </row>
    <row r="50" spans="1:13" s="6" customFormat="1" ht="11.25">
      <c r="A50" s="155" t="s">
        <v>104</v>
      </c>
      <c r="B50" s="160">
        <v>712</v>
      </c>
      <c r="C50" s="160" t="s">
        <v>578</v>
      </c>
      <c r="D50" s="160"/>
      <c r="E50" s="161" t="s">
        <v>497</v>
      </c>
      <c r="F50" s="160" t="s">
        <v>47</v>
      </c>
      <c r="G50" s="160" t="s">
        <v>50</v>
      </c>
      <c r="H50" s="160" t="s">
        <v>59</v>
      </c>
      <c r="I50" s="161">
        <v>3</v>
      </c>
      <c r="J50" s="150" t="s">
        <v>569</v>
      </c>
      <c r="K50" s="152" t="s">
        <v>57</v>
      </c>
      <c r="L50" s="152" t="s">
        <v>66</v>
      </c>
      <c r="M50" s="150"/>
    </row>
    <row r="51" spans="1:13" s="6" customFormat="1" ht="11.25">
      <c r="A51" s="155" t="s">
        <v>105</v>
      </c>
      <c r="B51" s="160">
        <v>714</v>
      </c>
      <c r="C51" s="160" t="s">
        <v>579</v>
      </c>
      <c r="D51" s="160"/>
      <c r="E51" s="161" t="s">
        <v>497</v>
      </c>
      <c r="F51" s="160" t="s">
        <v>39</v>
      </c>
      <c r="G51" s="160" t="s">
        <v>85</v>
      </c>
      <c r="H51" s="160" t="s">
        <v>114</v>
      </c>
      <c r="I51" s="161">
        <v>4</v>
      </c>
      <c r="J51" s="150" t="s">
        <v>571</v>
      </c>
      <c r="K51" s="150" t="s">
        <v>498</v>
      </c>
      <c r="L51" s="150" t="s">
        <v>99</v>
      </c>
      <c r="M51" s="151">
        <v>221</v>
      </c>
    </row>
    <row r="52" spans="1:13" s="102" customFormat="1" ht="12.75">
      <c r="A52" s="155" t="s">
        <v>106</v>
      </c>
      <c r="B52" s="160">
        <v>727</v>
      </c>
      <c r="C52" s="160" t="s">
        <v>580</v>
      </c>
      <c r="D52" s="160"/>
      <c r="E52" s="161" t="s">
        <v>962</v>
      </c>
      <c r="F52" s="160" t="s">
        <v>47</v>
      </c>
      <c r="G52" s="160" t="s">
        <v>48</v>
      </c>
      <c r="H52" s="160" t="s">
        <v>117</v>
      </c>
      <c r="I52" s="161">
        <v>2</v>
      </c>
      <c r="J52" s="150" t="s">
        <v>572</v>
      </c>
      <c r="K52" s="150" t="s">
        <v>497</v>
      </c>
      <c r="L52" s="150" t="s">
        <v>533</v>
      </c>
      <c r="M52" s="151">
        <v>414</v>
      </c>
    </row>
    <row r="53" spans="1:13" s="6" customFormat="1" ht="11.25">
      <c r="A53" s="155" t="s">
        <v>107</v>
      </c>
      <c r="B53" s="160">
        <v>732</v>
      </c>
      <c r="C53" s="160" t="s">
        <v>581</v>
      </c>
      <c r="D53" s="160"/>
      <c r="E53" s="161" t="s">
        <v>497</v>
      </c>
      <c r="F53" s="160" t="s">
        <v>39</v>
      </c>
      <c r="G53" s="160" t="s">
        <v>40</v>
      </c>
      <c r="H53" s="160" t="s">
        <v>74</v>
      </c>
      <c r="I53" s="161">
        <v>1</v>
      </c>
      <c r="J53" s="152" t="s">
        <v>573</v>
      </c>
      <c r="K53" s="150" t="s">
        <v>497</v>
      </c>
      <c r="L53" s="150" t="s">
        <v>506</v>
      </c>
      <c r="M53" s="150"/>
    </row>
    <row r="54" spans="1:13" s="6" customFormat="1" ht="11.25">
      <c r="A54" s="155" t="s">
        <v>108</v>
      </c>
      <c r="B54" s="160">
        <v>746</v>
      </c>
      <c r="C54" s="160" t="s">
        <v>582</v>
      </c>
      <c r="D54" s="160"/>
      <c r="E54" s="161" t="s">
        <v>57</v>
      </c>
      <c r="F54" s="160" t="s">
        <v>47</v>
      </c>
      <c r="G54" s="160" t="s">
        <v>50</v>
      </c>
      <c r="H54" s="160" t="s">
        <v>66</v>
      </c>
      <c r="I54" s="161">
        <v>2</v>
      </c>
      <c r="J54" s="150" t="s">
        <v>574</v>
      </c>
      <c r="K54" s="150" t="s">
        <v>57</v>
      </c>
      <c r="L54" s="150" t="s">
        <v>74</v>
      </c>
      <c r="M54" s="151">
        <v>614</v>
      </c>
    </row>
    <row r="55" spans="1:13" s="6" customFormat="1" ht="11.25">
      <c r="A55" s="155" t="s">
        <v>109</v>
      </c>
      <c r="B55" s="160">
        <v>749</v>
      </c>
      <c r="C55" s="160" t="s">
        <v>583</v>
      </c>
      <c r="D55" s="160"/>
      <c r="E55" s="161" t="s">
        <v>57</v>
      </c>
      <c r="F55" s="160" t="s">
        <v>39</v>
      </c>
      <c r="G55" s="160" t="s">
        <v>85</v>
      </c>
      <c r="H55" s="160" t="s">
        <v>518</v>
      </c>
      <c r="I55" s="161">
        <v>3</v>
      </c>
      <c r="J55" s="152" t="s">
        <v>575</v>
      </c>
      <c r="K55" s="150" t="s">
        <v>497</v>
      </c>
      <c r="L55" s="150" t="s">
        <v>82</v>
      </c>
      <c r="M55" s="150"/>
    </row>
    <row r="56" spans="1:13" s="6" customFormat="1" ht="11.25">
      <c r="A56" s="155" t="s">
        <v>110</v>
      </c>
      <c r="B56" s="160">
        <v>768</v>
      </c>
      <c r="C56" s="160" t="s">
        <v>584</v>
      </c>
      <c r="D56" s="160"/>
      <c r="E56" s="161" t="s">
        <v>963</v>
      </c>
      <c r="F56" s="160" t="s">
        <v>47</v>
      </c>
      <c r="G56" s="160" t="s">
        <v>48</v>
      </c>
      <c r="H56" s="160" t="s">
        <v>527</v>
      </c>
      <c r="I56" s="161">
        <v>1</v>
      </c>
      <c r="J56" s="150" t="s">
        <v>576</v>
      </c>
      <c r="K56" s="150" t="s">
        <v>497</v>
      </c>
      <c r="L56" s="150" t="s">
        <v>74</v>
      </c>
      <c r="M56" s="151">
        <v>556</v>
      </c>
    </row>
    <row r="57" spans="1:13" s="6" customFormat="1" ht="11.25">
      <c r="A57" s="155" t="s">
        <v>111</v>
      </c>
      <c r="B57" s="160">
        <v>771</v>
      </c>
      <c r="C57" s="160" t="s">
        <v>585</v>
      </c>
      <c r="D57" s="160"/>
      <c r="E57" s="161" t="s">
        <v>57</v>
      </c>
      <c r="F57" s="160" t="s">
        <v>39</v>
      </c>
      <c r="G57" s="160" t="s">
        <v>40</v>
      </c>
      <c r="H57" s="160" t="s">
        <v>74</v>
      </c>
      <c r="I57" s="161">
        <v>1</v>
      </c>
      <c r="J57" s="150" t="s">
        <v>577</v>
      </c>
      <c r="K57" s="150" t="s">
        <v>497</v>
      </c>
      <c r="L57" s="150" t="s">
        <v>66</v>
      </c>
      <c r="M57" s="151">
        <v>137</v>
      </c>
    </row>
    <row r="58" spans="1:13" s="6" customFormat="1" ht="11.25">
      <c r="A58" s="155" t="s">
        <v>112</v>
      </c>
      <c r="B58" s="160">
        <v>777</v>
      </c>
      <c r="C58" s="160" t="s">
        <v>988</v>
      </c>
      <c r="D58" s="160"/>
      <c r="E58" s="161" t="s">
        <v>57</v>
      </c>
      <c r="F58" s="160" t="s">
        <v>39</v>
      </c>
      <c r="G58" s="160" t="s">
        <v>85</v>
      </c>
      <c r="H58" s="160" t="s">
        <v>504</v>
      </c>
      <c r="I58" s="161">
        <v>5</v>
      </c>
      <c r="J58" s="150" t="s">
        <v>578</v>
      </c>
      <c r="K58" s="150" t="s">
        <v>57</v>
      </c>
      <c r="L58" s="150" t="s">
        <v>59</v>
      </c>
      <c r="M58" s="151">
        <v>271</v>
      </c>
    </row>
    <row r="59" spans="1:13" s="6" customFormat="1" ht="11.25">
      <c r="A59" s="155" t="s">
        <v>113</v>
      </c>
      <c r="B59" s="160">
        <v>785</v>
      </c>
      <c r="C59" s="160" t="s">
        <v>587</v>
      </c>
      <c r="D59" s="160"/>
      <c r="E59" s="161" t="s">
        <v>497</v>
      </c>
      <c r="F59" s="160" t="s">
        <v>39</v>
      </c>
      <c r="G59" s="160" t="s">
        <v>40</v>
      </c>
      <c r="H59" s="160" t="s">
        <v>74</v>
      </c>
      <c r="I59" s="161">
        <v>2</v>
      </c>
      <c r="J59" s="150" t="s">
        <v>579</v>
      </c>
      <c r="K59" s="150" t="s">
        <v>57</v>
      </c>
      <c r="L59" s="150" t="s">
        <v>114</v>
      </c>
      <c r="M59" s="151">
        <v>290</v>
      </c>
    </row>
    <row r="60" spans="1:13" s="6" customFormat="1" ht="11.25">
      <c r="A60" s="155" t="s">
        <v>115</v>
      </c>
      <c r="B60" s="160">
        <v>799</v>
      </c>
      <c r="C60" s="160" t="s">
        <v>588</v>
      </c>
      <c r="D60" s="160"/>
      <c r="E60" s="161" t="s">
        <v>57</v>
      </c>
      <c r="F60" s="160" t="s">
        <v>47</v>
      </c>
      <c r="G60" s="160" t="s">
        <v>48</v>
      </c>
      <c r="H60" s="160" t="s">
        <v>68</v>
      </c>
      <c r="I60" s="161">
        <v>2</v>
      </c>
      <c r="J60" s="150" t="s">
        <v>580</v>
      </c>
      <c r="K60" s="150" t="s">
        <v>497</v>
      </c>
      <c r="L60" s="150" t="s">
        <v>568</v>
      </c>
      <c r="M60" s="151">
        <v>310</v>
      </c>
    </row>
    <row r="61" spans="1:13" s="6" customFormat="1" ht="11.25">
      <c r="A61" s="155" t="s">
        <v>116</v>
      </c>
      <c r="B61" s="160">
        <v>809</v>
      </c>
      <c r="C61" s="160" t="s">
        <v>589</v>
      </c>
      <c r="D61" s="160"/>
      <c r="E61" s="161" t="s">
        <v>497</v>
      </c>
      <c r="F61" s="160" t="s">
        <v>47</v>
      </c>
      <c r="G61" s="160" t="s">
        <v>50</v>
      </c>
      <c r="H61" s="160" t="s">
        <v>82</v>
      </c>
      <c r="I61" s="161">
        <v>1</v>
      </c>
      <c r="J61" s="150" t="s">
        <v>581</v>
      </c>
      <c r="K61" s="150" t="s">
        <v>497</v>
      </c>
      <c r="L61" s="150" t="s">
        <v>74</v>
      </c>
      <c r="M61" s="151">
        <v>443</v>
      </c>
    </row>
    <row r="62" spans="1:13" s="102" customFormat="1" ht="12.75">
      <c r="A62" s="155" t="s">
        <v>118</v>
      </c>
      <c r="B62" s="160">
        <v>810</v>
      </c>
      <c r="C62" s="160" t="s">
        <v>590</v>
      </c>
      <c r="D62" s="160"/>
      <c r="E62" s="161" t="s">
        <v>57</v>
      </c>
      <c r="F62" s="160" t="s">
        <v>47</v>
      </c>
      <c r="G62" s="160" t="s">
        <v>48</v>
      </c>
      <c r="H62" s="160" t="s">
        <v>117</v>
      </c>
      <c r="I62" s="161" t="s">
        <v>57</v>
      </c>
      <c r="J62" s="150" t="s">
        <v>582</v>
      </c>
      <c r="K62" s="150" t="s">
        <v>57</v>
      </c>
      <c r="L62" s="150" t="s">
        <v>66</v>
      </c>
      <c r="M62" s="151">
        <v>422</v>
      </c>
    </row>
    <row r="63" spans="1:9" s="6" customFormat="1" ht="11.25">
      <c r="A63" s="155" t="s">
        <v>119</v>
      </c>
      <c r="B63" s="160">
        <v>833</v>
      </c>
      <c r="C63" s="160" t="s">
        <v>591</v>
      </c>
      <c r="D63" s="160"/>
      <c r="E63" s="161" t="s">
        <v>962</v>
      </c>
      <c r="F63" s="160" t="s">
        <v>47</v>
      </c>
      <c r="G63" s="160" t="s">
        <v>48</v>
      </c>
      <c r="H63" s="160" t="s">
        <v>117</v>
      </c>
      <c r="I63" s="161">
        <v>1</v>
      </c>
    </row>
    <row r="64" spans="1:13" s="6" customFormat="1" ht="11.25">
      <c r="A64" s="155" t="s">
        <v>120</v>
      </c>
      <c r="B64" s="160">
        <v>858</v>
      </c>
      <c r="C64" s="160" t="s">
        <v>592</v>
      </c>
      <c r="D64" s="160"/>
      <c r="E64" s="161" t="s">
        <v>497</v>
      </c>
      <c r="F64" s="160" t="s">
        <v>47</v>
      </c>
      <c r="G64" s="160" t="s">
        <v>48</v>
      </c>
      <c r="H64" s="160" t="s">
        <v>132</v>
      </c>
      <c r="I64" s="161" t="s">
        <v>57</v>
      </c>
      <c r="J64" s="150" t="s">
        <v>583</v>
      </c>
      <c r="K64" s="150" t="s">
        <v>57</v>
      </c>
      <c r="L64" s="150" t="s">
        <v>518</v>
      </c>
      <c r="M64" s="151">
        <v>324</v>
      </c>
    </row>
    <row r="65" spans="1:13" s="6" customFormat="1" ht="11.25">
      <c r="A65" s="155" t="s">
        <v>121</v>
      </c>
      <c r="B65" s="160">
        <v>860</v>
      </c>
      <c r="C65" s="160" t="s">
        <v>593</v>
      </c>
      <c r="D65" s="160"/>
      <c r="E65" s="161" t="s">
        <v>962</v>
      </c>
      <c r="F65" s="160" t="s">
        <v>47</v>
      </c>
      <c r="G65" s="160" t="s">
        <v>48</v>
      </c>
      <c r="H65" s="160" t="s">
        <v>132</v>
      </c>
      <c r="I65" s="161">
        <v>2</v>
      </c>
      <c r="J65" s="150" t="s">
        <v>584</v>
      </c>
      <c r="K65" s="150" t="s">
        <v>498</v>
      </c>
      <c r="L65" s="150" t="s">
        <v>527</v>
      </c>
      <c r="M65" s="151">
        <v>363</v>
      </c>
    </row>
    <row r="66" spans="1:13" s="6" customFormat="1" ht="11.25">
      <c r="A66" s="155" t="s">
        <v>122</v>
      </c>
      <c r="B66" s="160">
        <v>861</v>
      </c>
      <c r="C66" s="160" t="s">
        <v>594</v>
      </c>
      <c r="D66" s="160"/>
      <c r="E66" s="161" t="s">
        <v>497</v>
      </c>
      <c r="F66" s="160" t="s">
        <v>47</v>
      </c>
      <c r="G66" s="160" t="s">
        <v>48</v>
      </c>
      <c r="H66" s="160" t="s">
        <v>132</v>
      </c>
      <c r="I66" s="161">
        <v>1</v>
      </c>
      <c r="J66" s="150" t="s">
        <v>585</v>
      </c>
      <c r="K66" s="150" t="s">
        <v>57</v>
      </c>
      <c r="L66" s="150" t="s">
        <v>74</v>
      </c>
      <c r="M66" s="151">
        <v>560</v>
      </c>
    </row>
    <row r="67" spans="1:13" s="6" customFormat="1" ht="11.25">
      <c r="A67" s="155" t="s">
        <v>123</v>
      </c>
      <c r="B67" s="160">
        <v>876</v>
      </c>
      <c r="C67" s="160" t="s">
        <v>597</v>
      </c>
      <c r="D67" s="160"/>
      <c r="E67" s="161" t="s">
        <v>497</v>
      </c>
      <c r="F67" s="160" t="s">
        <v>47</v>
      </c>
      <c r="G67" s="160" t="s">
        <v>48</v>
      </c>
      <c r="H67" s="160" t="s">
        <v>68</v>
      </c>
      <c r="I67" s="161" t="s">
        <v>57</v>
      </c>
      <c r="J67" s="152" t="s">
        <v>586</v>
      </c>
      <c r="K67" s="150" t="s">
        <v>497</v>
      </c>
      <c r="L67" s="150" t="s">
        <v>506</v>
      </c>
      <c r="M67" s="150"/>
    </row>
    <row r="68" spans="1:13" s="6" customFormat="1" ht="11.25">
      <c r="A68" s="155" t="s">
        <v>124</v>
      </c>
      <c r="B68" s="160">
        <v>877</v>
      </c>
      <c r="C68" s="160" t="s">
        <v>598</v>
      </c>
      <c r="D68" s="160"/>
      <c r="E68" s="161" t="s">
        <v>962</v>
      </c>
      <c r="F68" s="160" t="s">
        <v>47</v>
      </c>
      <c r="G68" s="160" t="s">
        <v>48</v>
      </c>
      <c r="H68" s="160" t="s">
        <v>132</v>
      </c>
      <c r="I68" s="161" t="s">
        <v>57</v>
      </c>
      <c r="J68" s="150" t="s">
        <v>587</v>
      </c>
      <c r="K68" s="150" t="s">
        <v>497</v>
      </c>
      <c r="L68" s="150" t="s">
        <v>74</v>
      </c>
      <c r="M68" s="151">
        <v>357</v>
      </c>
    </row>
    <row r="69" spans="1:13" s="6" customFormat="1" ht="11.25">
      <c r="A69" s="155" t="s">
        <v>125</v>
      </c>
      <c r="B69" s="160">
        <v>882</v>
      </c>
      <c r="C69" s="160" t="s">
        <v>600</v>
      </c>
      <c r="D69" s="160"/>
      <c r="E69" s="161" t="s">
        <v>497</v>
      </c>
      <c r="F69" s="160" t="s">
        <v>39</v>
      </c>
      <c r="G69" s="160" t="s">
        <v>40</v>
      </c>
      <c r="H69" s="160" t="s">
        <v>45</v>
      </c>
      <c r="I69" s="161">
        <v>3</v>
      </c>
      <c r="J69" s="150" t="s">
        <v>588</v>
      </c>
      <c r="K69" s="150" t="s">
        <v>57</v>
      </c>
      <c r="L69" s="150" t="s">
        <v>68</v>
      </c>
      <c r="M69" s="151">
        <v>400</v>
      </c>
    </row>
    <row r="70" spans="1:13" s="6" customFormat="1" ht="11.25">
      <c r="A70" s="155" t="s">
        <v>126</v>
      </c>
      <c r="B70" s="160">
        <v>908</v>
      </c>
      <c r="C70" s="160" t="s">
        <v>601</v>
      </c>
      <c r="D70" s="160"/>
      <c r="E70" s="161" t="s">
        <v>497</v>
      </c>
      <c r="F70" s="160" t="s">
        <v>47</v>
      </c>
      <c r="G70" s="160" t="s">
        <v>48</v>
      </c>
      <c r="H70" s="160" t="s">
        <v>117</v>
      </c>
      <c r="I70" s="161">
        <v>2</v>
      </c>
      <c r="J70" s="150" t="s">
        <v>589</v>
      </c>
      <c r="K70" s="150" t="s">
        <v>497</v>
      </c>
      <c r="L70" s="150" t="s">
        <v>82</v>
      </c>
      <c r="M70" s="151">
        <v>384</v>
      </c>
    </row>
    <row r="71" spans="1:13" s="6" customFormat="1" ht="11.25">
      <c r="A71" s="155" t="s">
        <v>127</v>
      </c>
      <c r="B71" s="160">
        <v>939</v>
      </c>
      <c r="C71" s="160" t="s">
        <v>602</v>
      </c>
      <c r="D71" s="160"/>
      <c r="E71" s="161" t="s">
        <v>57</v>
      </c>
      <c r="F71" s="160" t="s">
        <v>39</v>
      </c>
      <c r="G71" s="160" t="s">
        <v>40</v>
      </c>
      <c r="H71" s="160" t="s">
        <v>530</v>
      </c>
      <c r="I71" s="161">
        <v>3</v>
      </c>
      <c r="J71" s="150" t="s">
        <v>590</v>
      </c>
      <c r="K71" s="150" t="s">
        <v>57</v>
      </c>
      <c r="L71" s="150" t="s">
        <v>568</v>
      </c>
      <c r="M71" s="151">
        <v>470</v>
      </c>
    </row>
    <row r="72" spans="1:13" s="6" customFormat="1" ht="11.25">
      <c r="A72" s="155" t="s">
        <v>128</v>
      </c>
      <c r="B72" s="160">
        <v>952</v>
      </c>
      <c r="C72" s="160" t="s">
        <v>603</v>
      </c>
      <c r="D72" s="160"/>
      <c r="E72" s="161" t="s">
        <v>497</v>
      </c>
      <c r="F72" s="160" t="s">
        <v>39</v>
      </c>
      <c r="G72" s="160" t="s">
        <v>40</v>
      </c>
      <c r="H72" s="160" t="s">
        <v>45</v>
      </c>
      <c r="I72" s="161">
        <v>2</v>
      </c>
      <c r="J72" s="150" t="s">
        <v>591</v>
      </c>
      <c r="K72" s="150" t="s">
        <v>497</v>
      </c>
      <c r="L72" s="150" t="s">
        <v>568</v>
      </c>
      <c r="M72" s="151">
        <v>375</v>
      </c>
    </row>
    <row r="73" spans="1:13" s="6" customFormat="1" ht="11.25">
      <c r="A73" s="155" t="s">
        <v>129</v>
      </c>
      <c r="B73" s="160">
        <v>981</v>
      </c>
      <c r="C73" s="160" t="s">
        <v>604</v>
      </c>
      <c r="D73" s="160"/>
      <c r="E73" s="161" t="s">
        <v>497</v>
      </c>
      <c r="F73" s="160" t="s">
        <v>39</v>
      </c>
      <c r="G73" s="160" t="s">
        <v>40</v>
      </c>
      <c r="H73" s="160" t="s">
        <v>45</v>
      </c>
      <c r="I73" s="161">
        <v>4</v>
      </c>
      <c r="J73" s="150" t="s">
        <v>592</v>
      </c>
      <c r="K73" s="150" t="s">
        <v>497</v>
      </c>
      <c r="L73" s="150" t="s">
        <v>132</v>
      </c>
      <c r="M73" s="151">
        <v>405</v>
      </c>
    </row>
    <row r="74" spans="1:13" s="6" customFormat="1" ht="11.25">
      <c r="A74" s="155" t="s">
        <v>130</v>
      </c>
      <c r="B74" s="160">
        <v>986</v>
      </c>
      <c r="C74" s="160" t="s">
        <v>605</v>
      </c>
      <c r="D74" s="160"/>
      <c r="E74" s="161" t="s">
        <v>498</v>
      </c>
      <c r="F74" s="160" t="s">
        <v>47</v>
      </c>
      <c r="G74" s="160" t="s">
        <v>50</v>
      </c>
      <c r="H74" s="160" t="s">
        <v>82</v>
      </c>
      <c r="I74" s="161">
        <v>1</v>
      </c>
      <c r="J74" s="150" t="s">
        <v>593</v>
      </c>
      <c r="K74" s="150" t="s">
        <v>497</v>
      </c>
      <c r="L74" s="150" t="s">
        <v>132</v>
      </c>
      <c r="M74" s="151">
        <v>397</v>
      </c>
    </row>
    <row r="75" spans="1:13" s="6" customFormat="1" ht="11.25">
      <c r="A75" s="155" t="s">
        <v>131</v>
      </c>
      <c r="B75" s="160">
        <v>1030</v>
      </c>
      <c r="C75" s="160" t="s">
        <v>606</v>
      </c>
      <c r="D75" s="160"/>
      <c r="E75" s="161" t="s">
        <v>497</v>
      </c>
      <c r="F75" s="160" t="s">
        <v>47</v>
      </c>
      <c r="G75" s="160" t="s">
        <v>48</v>
      </c>
      <c r="H75" s="160" t="s">
        <v>506</v>
      </c>
      <c r="I75" s="161" t="s">
        <v>57</v>
      </c>
      <c r="J75" s="150" t="s">
        <v>594</v>
      </c>
      <c r="K75" s="150" t="s">
        <v>497</v>
      </c>
      <c r="L75" s="150" t="s">
        <v>132</v>
      </c>
      <c r="M75" s="151">
        <v>335</v>
      </c>
    </row>
    <row r="76" spans="1:13" s="6" customFormat="1" ht="11.25">
      <c r="A76" s="155" t="s">
        <v>133</v>
      </c>
      <c r="B76" s="160">
        <v>1040</v>
      </c>
      <c r="C76" s="160" t="s">
        <v>607</v>
      </c>
      <c r="D76" s="160"/>
      <c r="E76" s="161" t="s">
        <v>57</v>
      </c>
      <c r="F76" s="160" t="s">
        <v>39</v>
      </c>
      <c r="G76" s="160" t="s">
        <v>85</v>
      </c>
      <c r="H76" s="160" t="s">
        <v>114</v>
      </c>
      <c r="I76" s="161">
        <v>1</v>
      </c>
      <c r="J76" s="150" t="s">
        <v>595</v>
      </c>
      <c r="K76" s="150" t="s">
        <v>57</v>
      </c>
      <c r="L76" s="150" t="s">
        <v>596</v>
      </c>
      <c r="M76" s="151">
        <v>38</v>
      </c>
    </row>
    <row r="77" spans="1:13" s="6" customFormat="1" ht="11.25">
      <c r="A77" s="155" t="s">
        <v>134</v>
      </c>
      <c r="B77" s="160">
        <v>1058</v>
      </c>
      <c r="C77" s="160" t="s">
        <v>608</v>
      </c>
      <c r="D77" s="160"/>
      <c r="E77" s="161" t="s">
        <v>497</v>
      </c>
      <c r="F77" s="160" t="s">
        <v>39</v>
      </c>
      <c r="G77" s="160" t="s">
        <v>40</v>
      </c>
      <c r="H77" s="160" t="s">
        <v>97</v>
      </c>
      <c r="I77" s="161">
        <v>1</v>
      </c>
      <c r="J77" s="150" t="s">
        <v>597</v>
      </c>
      <c r="K77" s="150" t="s">
        <v>57</v>
      </c>
      <c r="L77" s="150" t="s">
        <v>68</v>
      </c>
      <c r="M77" s="151">
        <v>462</v>
      </c>
    </row>
    <row r="78" spans="1:13" s="6" customFormat="1" ht="11.25">
      <c r="A78" s="155" t="s">
        <v>135</v>
      </c>
      <c r="B78" s="160">
        <v>1059</v>
      </c>
      <c r="C78" s="160" t="s">
        <v>609</v>
      </c>
      <c r="D78" s="160"/>
      <c r="E78" s="161" t="s">
        <v>57</v>
      </c>
      <c r="F78" s="160" t="s">
        <v>39</v>
      </c>
      <c r="G78" s="160" t="s">
        <v>85</v>
      </c>
      <c r="H78" s="160" t="s">
        <v>960</v>
      </c>
      <c r="I78" s="161">
        <v>2</v>
      </c>
      <c r="J78" s="150" t="s">
        <v>598</v>
      </c>
      <c r="K78" s="150" t="s">
        <v>497</v>
      </c>
      <c r="L78" s="150" t="s">
        <v>132</v>
      </c>
      <c r="M78" s="151">
        <v>441</v>
      </c>
    </row>
    <row r="79" spans="1:13" s="6" customFormat="1" ht="11.25">
      <c r="A79" s="155" t="s">
        <v>136</v>
      </c>
      <c r="B79" s="160">
        <v>1071</v>
      </c>
      <c r="C79" s="160" t="s">
        <v>610</v>
      </c>
      <c r="D79" s="160"/>
      <c r="E79" s="161" t="s">
        <v>497</v>
      </c>
      <c r="F79" s="160" t="s">
        <v>47</v>
      </c>
      <c r="G79" s="160" t="s">
        <v>48</v>
      </c>
      <c r="H79" s="160" t="s">
        <v>132</v>
      </c>
      <c r="I79" s="161">
        <v>4</v>
      </c>
      <c r="J79" s="152" t="s">
        <v>599</v>
      </c>
      <c r="K79" s="150" t="s">
        <v>57</v>
      </c>
      <c r="L79" s="150" t="s">
        <v>41</v>
      </c>
      <c r="M79" s="150"/>
    </row>
    <row r="80" spans="1:13" s="6" customFormat="1" ht="11.25">
      <c r="A80" s="155" t="s">
        <v>137</v>
      </c>
      <c r="B80" s="160">
        <v>1078</v>
      </c>
      <c r="C80" s="160" t="s">
        <v>611</v>
      </c>
      <c r="D80" s="160"/>
      <c r="E80" s="161" t="s">
        <v>497</v>
      </c>
      <c r="F80" s="160" t="s">
        <v>39</v>
      </c>
      <c r="G80" s="160" t="s">
        <v>85</v>
      </c>
      <c r="H80" s="160" t="s">
        <v>518</v>
      </c>
      <c r="I80" s="161">
        <v>2</v>
      </c>
      <c r="J80" s="150" t="s">
        <v>600</v>
      </c>
      <c r="K80" s="150" t="s">
        <v>497</v>
      </c>
      <c r="L80" s="150" t="s">
        <v>45</v>
      </c>
      <c r="M80" s="151">
        <v>55</v>
      </c>
    </row>
    <row r="81" spans="1:13" s="6" customFormat="1" ht="11.25">
      <c r="A81" s="155" t="s">
        <v>138</v>
      </c>
      <c r="B81" s="160">
        <v>1098</v>
      </c>
      <c r="C81" s="160" t="s">
        <v>612</v>
      </c>
      <c r="D81" s="160"/>
      <c r="E81" s="161" t="s">
        <v>497</v>
      </c>
      <c r="F81" s="160" t="s">
        <v>47</v>
      </c>
      <c r="G81" s="160" t="s">
        <v>50</v>
      </c>
      <c r="H81" s="160" t="s">
        <v>51</v>
      </c>
      <c r="I81" s="161" t="s">
        <v>57</v>
      </c>
      <c r="J81" s="150" t="s">
        <v>601</v>
      </c>
      <c r="K81" s="150" t="s">
        <v>497</v>
      </c>
      <c r="L81" s="150" t="s">
        <v>568</v>
      </c>
      <c r="M81" s="151">
        <v>304</v>
      </c>
    </row>
    <row r="82" spans="1:13" s="6" customFormat="1" ht="11.25">
      <c r="A82" s="155" t="s">
        <v>139</v>
      </c>
      <c r="B82" s="160">
        <v>1099</v>
      </c>
      <c r="C82" s="160" t="s">
        <v>613</v>
      </c>
      <c r="D82" s="160"/>
      <c r="E82" s="161" t="s">
        <v>497</v>
      </c>
      <c r="F82" s="160" t="s">
        <v>47</v>
      </c>
      <c r="G82" s="160" t="s">
        <v>50</v>
      </c>
      <c r="H82" s="160" t="s">
        <v>51</v>
      </c>
      <c r="I82" s="161">
        <v>1</v>
      </c>
      <c r="J82" s="150" t="s">
        <v>602</v>
      </c>
      <c r="K82" s="150" t="s">
        <v>57</v>
      </c>
      <c r="L82" s="150" t="s">
        <v>530</v>
      </c>
      <c r="M82" s="151">
        <v>209</v>
      </c>
    </row>
    <row r="83" spans="1:9" s="6" customFormat="1" ht="11.25">
      <c r="A83" s="155" t="s">
        <v>140</v>
      </c>
      <c r="B83" s="160">
        <v>1100</v>
      </c>
      <c r="C83" s="160" t="s">
        <v>614</v>
      </c>
      <c r="D83" s="160"/>
      <c r="E83" s="161" t="s">
        <v>497</v>
      </c>
      <c r="F83" s="160" t="s">
        <v>47</v>
      </c>
      <c r="G83" s="160" t="s">
        <v>50</v>
      </c>
      <c r="H83" s="160" t="s">
        <v>51</v>
      </c>
      <c r="I83" s="161" t="s">
        <v>57</v>
      </c>
    </row>
    <row r="84" spans="1:13" s="6" customFormat="1" ht="11.25">
      <c r="A84" s="155" t="s">
        <v>141</v>
      </c>
      <c r="B84" s="160">
        <v>1101</v>
      </c>
      <c r="C84" s="160" t="s">
        <v>615</v>
      </c>
      <c r="D84" s="160"/>
      <c r="E84" s="161" t="s">
        <v>497</v>
      </c>
      <c r="F84" s="160" t="s">
        <v>47</v>
      </c>
      <c r="G84" s="160" t="s">
        <v>50</v>
      </c>
      <c r="H84" s="160" t="s">
        <v>51</v>
      </c>
      <c r="I84" s="161" t="s">
        <v>57</v>
      </c>
      <c r="J84" s="150" t="s">
        <v>603</v>
      </c>
      <c r="K84" s="150" t="s">
        <v>497</v>
      </c>
      <c r="L84" s="150" t="s">
        <v>45</v>
      </c>
      <c r="M84" s="151">
        <v>330</v>
      </c>
    </row>
    <row r="85" spans="1:13" s="6" customFormat="1" ht="11.25">
      <c r="A85" s="155" t="s">
        <v>142</v>
      </c>
      <c r="B85" s="160">
        <v>1102</v>
      </c>
      <c r="C85" s="160" t="s">
        <v>616</v>
      </c>
      <c r="D85" s="160"/>
      <c r="E85" s="161" t="s">
        <v>57</v>
      </c>
      <c r="F85" s="160" t="s">
        <v>47</v>
      </c>
      <c r="G85" s="160" t="s">
        <v>50</v>
      </c>
      <c r="H85" s="160" t="s">
        <v>51</v>
      </c>
      <c r="I85" s="161">
        <v>1</v>
      </c>
      <c r="J85" s="150" t="s">
        <v>604</v>
      </c>
      <c r="K85" s="150" t="s">
        <v>497</v>
      </c>
      <c r="L85" s="150" t="s">
        <v>45</v>
      </c>
      <c r="M85" s="151">
        <v>234</v>
      </c>
    </row>
    <row r="86" spans="1:13" s="6" customFormat="1" ht="11.25">
      <c r="A86" s="155" t="s">
        <v>143</v>
      </c>
      <c r="B86" s="160">
        <v>1113</v>
      </c>
      <c r="C86" s="160" t="s">
        <v>617</v>
      </c>
      <c r="D86" s="160"/>
      <c r="E86" s="161" t="s">
        <v>57</v>
      </c>
      <c r="F86" s="160" t="s">
        <v>47</v>
      </c>
      <c r="G86" s="160" t="s">
        <v>50</v>
      </c>
      <c r="H86" s="160" t="s">
        <v>59</v>
      </c>
      <c r="I86" s="161">
        <v>2</v>
      </c>
      <c r="J86" s="150" t="s">
        <v>605</v>
      </c>
      <c r="K86" s="150" t="s">
        <v>498</v>
      </c>
      <c r="L86" s="150" t="s">
        <v>82</v>
      </c>
      <c r="M86" s="151">
        <v>391</v>
      </c>
    </row>
    <row r="87" spans="1:9" s="6" customFormat="1" ht="11.25">
      <c r="A87" s="155" t="s">
        <v>144</v>
      </c>
      <c r="B87" s="160">
        <v>1134</v>
      </c>
      <c r="C87" s="160" t="s">
        <v>619</v>
      </c>
      <c r="D87" s="160"/>
      <c r="E87" s="161" t="s">
        <v>497</v>
      </c>
      <c r="F87" s="160" t="s">
        <v>47</v>
      </c>
      <c r="G87" s="160" t="s">
        <v>50</v>
      </c>
      <c r="H87" s="160" t="s">
        <v>51</v>
      </c>
      <c r="I87" s="161">
        <v>1</v>
      </c>
    </row>
    <row r="88" spans="1:13" s="6" customFormat="1" ht="11.25">
      <c r="A88" s="155" t="s">
        <v>145</v>
      </c>
      <c r="B88" s="160">
        <v>1135</v>
      </c>
      <c r="C88" s="160" t="s">
        <v>620</v>
      </c>
      <c r="D88" s="160"/>
      <c r="E88" s="161" t="s">
        <v>497</v>
      </c>
      <c r="F88" s="160" t="s">
        <v>47</v>
      </c>
      <c r="G88" s="160" t="s">
        <v>50</v>
      </c>
      <c r="H88" s="160" t="s">
        <v>51</v>
      </c>
      <c r="I88" s="161">
        <v>2</v>
      </c>
      <c r="J88" s="150" t="s">
        <v>606</v>
      </c>
      <c r="K88" s="150" t="s">
        <v>497</v>
      </c>
      <c r="L88" s="150" t="s">
        <v>506</v>
      </c>
      <c r="M88" s="151">
        <v>461</v>
      </c>
    </row>
    <row r="89" spans="1:13" s="6" customFormat="1" ht="11.25">
      <c r="A89" s="155" t="s">
        <v>146</v>
      </c>
      <c r="B89" s="160">
        <v>1150</v>
      </c>
      <c r="C89" s="160" t="s">
        <v>623</v>
      </c>
      <c r="D89" s="160"/>
      <c r="E89" s="161" t="s">
        <v>57</v>
      </c>
      <c r="F89" s="160" t="s">
        <v>47</v>
      </c>
      <c r="G89" s="160" t="s">
        <v>50</v>
      </c>
      <c r="H89" s="160" t="s">
        <v>533</v>
      </c>
      <c r="I89" s="161">
        <v>4</v>
      </c>
      <c r="J89" s="150" t="s">
        <v>607</v>
      </c>
      <c r="K89" s="150" t="s">
        <v>57</v>
      </c>
      <c r="L89" s="150" t="s">
        <v>114</v>
      </c>
      <c r="M89" s="151">
        <v>460</v>
      </c>
    </row>
    <row r="90" spans="1:13" s="102" customFormat="1" ht="12.75">
      <c r="A90" s="155" t="s">
        <v>147</v>
      </c>
      <c r="B90" s="160">
        <v>1156</v>
      </c>
      <c r="C90" s="160" t="s">
        <v>624</v>
      </c>
      <c r="D90" s="160"/>
      <c r="E90" s="161" t="s">
        <v>57</v>
      </c>
      <c r="F90" s="160" t="s">
        <v>47</v>
      </c>
      <c r="G90" s="160" t="s">
        <v>48</v>
      </c>
      <c r="H90" s="160" t="s">
        <v>117</v>
      </c>
      <c r="I90" s="161">
        <v>2</v>
      </c>
      <c r="J90" s="150" t="s">
        <v>608</v>
      </c>
      <c r="K90" s="150" t="s">
        <v>497</v>
      </c>
      <c r="L90" s="150" t="s">
        <v>97</v>
      </c>
      <c r="M90" s="151">
        <v>391</v>
      </c>
    </row>
    <row r="91" spans="1:13" s="6" customFormat="1" ht="11.25">
      <c r="A91" s="155" t="s">
        <v>148</v>
      </c>
      <c r="B91" s="160">
        <v>1161</v>
      </c>
      <c r="C91" s="160" t="s">
        <v>967</v>
      </c>
      <c r="D91" s="160"/>
      <c r="E91" s="161" t="s">
        <v>57</v>
      </c>
      <c r="F91" s="160" t="s">
        <v>39</v>
      </c>
      <c r="G91" s="160" t="s">
        <v>40</v>
      </c>
      <c r="H91" s="160" t="s">
        <v>74</v>
      </c>
      <c r="I91" s="161">
        <v>3</v>
      </c>
      <c r="J91" s="150" t="s">
        <v>609</v>
      </c>
      <c r="K91" s="150" t="s">
        <v>57</v>
      </c>
      <c r="L91" s="150" t="s">
        <v>151</v>
      </c>
      <c r="M91" s="151">
        <v>248</v>
      </c>
    </row>
    <row r="92" spans="1:13" s="6" customFormat="1" ht="11.25">
      <c r="A92" s="155" t="s">
        <v>149</v>
      </c>
      <c r="B92" s="160">
        <v>1203</v>
      </c>
      <c r="C92" s="160" t="s">
        <v>625</v>
      </c>
      <c r="D92" s="160"/>
      <c r="E92" s="161" t="s">
        <v>57</v>
      </c>
      <c r="F92" s="160" t="s">
        <v>47</v>
      </c>
      <c r="G92" s="160" t="s">
        <v>48</v>
      </c>
      <c r="H92" s="160" t="s">
        <v>68</v>
      </c>
      <c r="I92" s="161">
        <v>3</v>
      </c>
      <c r="J92" s="150" t="s">
        <v>610</v>
      </c>
      <c r="K92" s="150" t="s">
        <v>497</v>
      </c>
      <c r="L92" s="150" t="s">
        <v>568</v>
      </c>
      <c r="M92" s="151">
        <v>100</v>
      </c>
    </row>
    <row r="93" spans="1:13" s="6" customFormat="1" ht="11.25">
      <c r="A93" s="155" t="s">
        <v>150</v>
      </c>
      <c r="B93" s="160">
        <v>1239</v>
      </c>
      <c r="C93" s="160" t="s">
        <v>627</v>
      </c>
      <c r="D93" s="160"/>
      <c r="E93" s="161" t="s">
        <v>57</v>
      </c>
      <c r="F93" s="160" t="s">
        <v>39</v>
      </c>
      <c r="G93" s="160" t="s">
        <v>85</v>
      </c>
      <c r="H93" s="160" t="s">
        <v>504</v>
      </c>
      <c r="I93" s="161">
        <v>4</v>
      </c>
      <c r="J93" s="150" t="s">
        <v>611</v>
      </c>
      <c r="K93" s="150" t="s">
        <v>57</v>
      </c>
      <c r="L93" s="150" t="s">
        <v>518</v>
      </c>
      <c r="M93" s="151">
        <v>367</v>
      </c>
    </row>
    <row r="94" spans="1:13" s="6" customFormat="1" ht="11.25">
      <c r="A94" s="155" t="s">
        <v>152</v>
      </c>
      <c r="B94" s="160">
        <v>1240</v>
      </c>
      <c r="C94" s="160" t="s">
        <v>628</v>
      </c>
      <c r="D94" s="160"/>
      <c r="E94" s="161" t="s">
        <v>57</v>
      </c>
      <c r="F94" s="160" t="s">
        <v>39</v>
      </c>
      <c r="G94" s="160" t="s">
        <v>85</v>
      </c>
      <c r="H94" s="160" t="s">
        <v>504</v>
      </c>
      <c r="I94" s="161">
        <v>1</v>
      </c>
      <c r="J94" s="150" t="s">
        <v>612</v>
      </c>
      <c r="K94" s="150" t="s">
        <v>57</v>
      </c>
      <c r="L94" s="150" t="s">
        <v>51</v>
      </c>
      <c r="M94" s="151">
        <v>549</v>
      </c>
    </row>
    <row r="95" spans="1:13" s="6" customFormat="1" ht="11.25">
      <c r="A95" s="155" t="s">
        <v>153</v>
      </c>
      <c r="B95" s="160">
        <v>1241</v>
      </c>
      <c r="C95" s="160" t="s">
        <v>629</v>
      </c>
      <c r="D95" s="160"/>
      <c r="E95" s="161" t="s">
        <v>57</v>
      </c>
      <c r="F95" s="160" t="s">
        <v>39</v>
      </c>
      <c r="G95" s="160" t="s">
        <v>85</v>
      </c>
      <c r="H95" s="160" t="s">
        <v>167</v>
      </c>
      <c r="I95" s="161" t="s">
        <v>57</v>
      </c>
      <c r="J95" s="150" t="s">
        <v>613</v>
      </c>
      <c r="K95" s="150" t="s">
        <v>497</v>
      </c>
      <c r="L95" s="150" t="s">
        <v>51</v>
      </c>
      <c r="M95" s="151">
        <v>365</v>
      </c>
    </row>
    <row r="96" spans="1:13" s="6" customFormat="1" ht="11.25">
      <c r="A96" s="155" t="s">
        <v>154</v>
      </c>
      <c r="B96" s="160">
        <v>1242</v>
      </c>
      <c r="C96" s="160" t="s">
        <v>630</v>
      </c>
      <c r="D96" s="160"/>
      <c r="E96" s="161" t="s">
        <v>962</v>
      </c>
      <c r="F96" s="160" t="s">
        <v>39</v>
      </c>
      <c r="G96" s="160" t="s">
        <v>85</v>
      </c>
      <c r="H96" s="160" t="s">
        <v>504</v>
      </c>
      <c r="I96" s="161">
        <v>4</v>
      </c>
      <c r="J96" s="150" t="s">
        <v>614</v>
      </c>
      <c r="K96" s="150" t="s">
        <v>57</v>
      </c>
      <c r="L96" s="150" t="s">
        <v>51</v>
      </c>
      <c r="M96" s="151">
        <v>549</v>
      </c>
    </row>
    <row r="97" spans="1:13" s="6" customFormat="1" ht="11.25">
      <c r="A97" s="155" t="s">
        <v>155</v>
      </c>
      <c r="B97" s="160">
        <v>1249</v>
      </c>
      <c r="C97" s="160" t="s">
        <v>632</v>
      </c>
      <c r="D97" s="160"/>
      <c r="E97" s="161" t="s">
        <v>57</v>
      </c>
      <c r="F97" s="160" t="s">
        <v>47</v>
      </c>
      <c r="G97" s="160" t="s">
        <v>50</v>
      </c>
      <c r="H97" s="160" t="s">
        <v>537</v>
      </c>
      <c r="I97" s="161">
        <v>1</v>
      </c>
      <c r="J97" s="150" t="s">
        <v>615</v>
      </c>
      <c r="K97" s="150" t="s">
        <v>57</v>
      </c>
      <c r="L97" s="150" t="s">
        <v>51</v>
      </c>
      <c r="M97" s="151">
        <v>467</v>
      </c>
    </row>
    <row r="98" spans="1:13" s="6" customFormat="1" ht="11.25">
      <c r="A98" s="155" t="s">
        <v>156</v>
      </c>
      <c r="B98" s="160">
        <v>1250</v>
      </c>
      <c r="C98" s="160" t="s">
        <v>981</v>
      </c>
      <c r="D98" s="160"/>
      <c r="E98" s="161" t="s">
        <v>57</v>
      </c>
      <c r="F98" s="160" t="s">
        <v>47</v>
      </c>
      <c r="G98" s="160" t="s">
        <v>50</v>
      </c>
      <c r="H98" s="160" t="s">
        <v>537</v>
      </c>
      <c r="I98" s="161">
        <v>5</v>
      </c>
      <c r="J98" s="150" t="s">
        <v>616</v>
      </c>
      <c r="K98" s="150" t="s">
        <v>57</v>
      </c>
      <c r="L98" s="150" t="s">
        <v>82</v>
      </c>
      <c r="M98" s="151">
        <v>458</v>
      </c>
    </row>
    <row r="99" spans="1:13" s="6" customFormat="1" ht="11.25">
      <c r="A99" s="155" t="s">
        <v>157</v>
      </c>
      <c r="B99" s="160">
        <v>1259</v>
      </c>
      <c r="C99" s="160" t="s">
        <v>964</v>
      </c>
      <c r="D99" s="160"/>
      <c r="E99" s="161" t="s">
        <v>57</v>
      </c>
      <c r="F99" s="160" t="s">
        <v>39</v>
      </c>
      <c r="G99" s="160" t="s">
        <v>40</v>
      </c>
      <c r="H99" s="160" t="s">
        <v>596</v>
      </c>
      <c r="I99" s="161">
        <v>2</v>
      </c>
      <c r="J99" s="150" t="s">
        <v>617</v>
      </c>
      <c r="K99" s="150" t="s">
        <v>57</v>
      </c>
      <c r="L99" s="150" t="s">
        <v>59</v>
      </c>
      <c r="M99" s="151">
        <v>335</v>
      </c>
    </row>
    <row r="100" spans="1:13" s="6" customFormat="1" ht="11.25">
      <c r="A100" s="155" t="s">
        <v>158</v>
      </c>
      <c r="B100" s="160">
        <v>1278</v>
      </c>
      <c r="C100" s="160" t="s">
        <v>633</v>
      </c>
      <c r="D100" s="160"/>
      <c r="E100" s="161" t="s">
        <v>57</v>
      </c>
      <c r="F100" s="160" t="s">
        <v>47</v>
      </c>
      <c r="G100" s="160" t="s">
        <v>50</v>
      </c>
      <c r="H100" s="160" t="s">
        <v>533</v>
      </c>
      <c r="I100" s="161">
        <v>3</v>
      </c>
      <c r="J100" s="152" t="s">
        <v>618</v>
      </c>
      <c r="K100" s="150" t="s">
        <v>57</v>
      </c>
      <c r="L100" s="150" t="s">
        <v>161</v>
      </c>
      <c r="M100" s="150"/>
    </row>
    <row r="101" spans="1:13" s="6" customFormat="1" ht="11.25">
      <c r="A101" s="155" t="s">
        <v>159</v>
      </c>
      <c r="B101" s="160">
        <v>1284</v>
      </c>
      <c r="C101" s="160" t="s">
        <v>634</v>
      </c>
      <c r="D101" s="160"/>
      <c r="E101" s="161" t="s">
        <v>497</v>
      </c>
      <c r="F101" s="160" t="s">
        <v>47</v>
      </c>
      <c r="G101" s="160" t="s">
        <v>50</v>
      </c>
      <c r="H101" s="160" t="s">
        <v>55</v>
      </c>
      <c r="I101" s="161">
        <v>3</v>
      </c>
      <c r="J101" s="150" t="s">
        <v>619</v>
      </c>
      <c r="K101" s="150" t="s">
        <v>497</v>
      </c>
      <c r="L101" s="150" t="s">
        <v>51</v>
      </c>
      <c r="M101" s="151">
        <v>381</v>
      </c>
    </row>
    <row r="102" spans="1:13" s="6" customFormat="1" ht="11.25">
      <c r="A102" s="155" t="s">
        <v>160</v>
      </c>
      <c r="B102" s="160">
        <v>1295</v>
      </c>
      <c r="C102" s="160" t="s">
        <v>635</v>
      </c>
      <c r="D102" s="160"/>
      <c r="E102" s="161" t="s">
        <v>57</v>
      </c>
      <c r="F102" s="160" t="s">
        <v>47</v>
      </c>
      <c r="G102" s="160" t="s">
        <v>48</v>
      </c>
      <c r="H102" s="160" t="s">
        <v>132</v>
      </c>
      <c r="I102" s="161">
        <v>1</v>
      </c>
      <c r="J102" s="150" t="s">
        <v>620</v>
      </c>
      <c r="K102" s="150" t="s">
        <v>57</v>
      </c>
      <c r="L102" s="150" t="s">
        <v>51</v>
      </c>
      <c r="M102" s="151">
        <v>42</v>
      </c>
    </row>
    <row r="103" spans="1:13" s="6" customFormat="1" ht="11.25">
      <c r="A103" s="155" t="s">
        <v>162</v>
      </c>
      <c r="B103" s="160">
        <v>1301</v>
      </c>
      <c r="C103" s="160" t="s">
        <v>636</v>
      </c>
      <c r="D103" s="160"/>
      <c r="E103" s="161" t="s">
        <v>57</v>
      </c>
      <c r="F103" s="160" t="s">
        <v>47</v>
      </c>
      <c r="G103" s="160" t="s">
        <v>48</v>
      </c>
      <c r="H103" s="160" t="s">
        <v>117</v>
      </c>
      <c r="I103" s="161" t="s">
        <v>57</v>
      </c>
      <c r="J103" s="152" t="s">
        <v>621</v>
      </c>
      <c r="K103" s="150" t="s">
        <v>497</v>
      </c>
      <c r="L103" s="150" t="s">
        <v>51</v>
      </c>
      <c r="M103" s="150"/>
    </row>
    <row r="104" spans="1:13" s="6" customFormat="1" ht="11.25">
      <c r="A104" s="155" t="s">
        <v>163</v>
      </c>
      <c r="B104" s="160">
        <v>1307</v>
      </c>
      <c r="C104" s="160" t="s">
        <v>637</v>
      </c>
      <c r="D104" s="160"/>
      <c r="E104" s="161" t="s">
        <v>57</v>
      </c>
      <c r="F104" s="160" t="s">
        <v>39</v>
      </c>
      <c r="G104" s="160" t="s">
        <v>40</v>
      </c>
      <c r="H104" s="160" t="s">
        <v>99</v>
      </c>
      <c r="I104" s="161">
        <v>2</v>
      </c>
      <c r="J104" s="150" t="s">
        <v>622</v>
      </c>
      <c r="K104" s="150" t="s">
        <v>57</v>
      </c>
      <c r="L104" s="150" t="s">
        <v>51</v>
      </c>
      <c r="M104" s="151">
        <v>100</v>
      </c>
    </row>
    <row r="105" spans="1:13" s="6" customFormat="1" ht="11.25">
      <c r="A105" s="155" t="s">
        <v>164</v>
      </c>
      <c r="B105" s="160">
        <v>1315</v>
      </c>
      <c r="C105" s="160" t="s">
        <v>638</v>
      </c>
      <c r="D105" s="160"/>
      <c r="E105" s="161" t="s">
        <v>57</v>
      </c>
      <c r="F105" s="160" t="s">
        <v>39</v>
      </c>
      <c r="G105" s="160" t="s">
        <v>40</v>
      </c>
      <c r="H105" s="160" t="s">
        <v>530</v>
      </c>
      <c r="I105" s="161">
        <v>3</v>
      </c>
      <c r="J105" s="150" t="s">
        <v>623</v>
      </c>
      <c r="K105" s="150" t="s">
        <v>57</v>
      </c>
      <c r="L105" s="150" t="s">
        <v>533</v>
      </c>
      <c r="M105" s="151">
        <v>203</v>
      </c>
    </row>
    <row r="106" spans="1:13" s="6" customFormat="1" ht="11.25">
      <c r="A106" s="155" t="s">
        <v>165</v>
      </c>
      <c r="B106" s="160">
        <v>1324</v>
      </c>
      <c r="C106" s="160" t="s">
        <v>639</v>
      </c>
      <c r="D106" s="160"/>
      <c r="E106" s="161" t="s">
        <v>57</v>
      </c>
      <c r="F106" s="160" t="s">
        <v>47</v>
      </c>
      <c r="G106" s="160" t="s">
        <v>50</v>
      </c>
      <c r="H106" s="160" t="s">
        <v>82</v>
      </c>
      <c r="I106" s="161">
        <v>4</v>
      </c>
      <c r="J106" s="150" t="s">
        <v>624</v>
      </c>
      <c r="K106" s="150" t="s">
        <v>57</v>
      </c>
      <c r="L106" s="150" t="s">
        <v>568</v>
      </c>
      <c r="M106" s="151">
        <v>325</v>
      </c>
    </row>
    <row r="107" spans="1:13" s="102" customFormat="1" ht="12.75">
      <c r="A107" s="155" t="s">
        <v>166</v>
      </c>
      <c r="B107" s="160">
        <v>1370</v>
      </c>
      <c r="C107" s="160" t="s">
        <v>642</v>
      </c>
      <c r="D107" s="160"/>
      <c r="E107" s="161" t="s">
        <v>57</v>
      </c>
      <c r="F107" s="160" t="s">
        <v>39</v>
      </c>
      <c r="G107" s="160" t="s">
        <v>85</v>
      </c>
      <c r="H107" s="160" t="s">
        <v>960</v>
      </c>
      <c r="I107" s="161">
        <v>5</v>
      </c>
      <c r="J107" s="150" t="s">
        <v>625</v>
      </c>
      <c r="K107" s="150" t="s">
        <v>57</v>
      </c>
      <c r="L107" s="150" t="s">
        <v>68</v>
      </c>
      <c r="M107" s="151">
        <v>405</v>
      </c>
    </row>
    <row r="108" spans="1:13" s="6" customFormat="1" ht="11.25">
      <c r="A108" s="155" t="s">
        <v>168</v>
      </c>
      <c r="B108" s="160">
        <v>1372</v>
      </c>
      <c r="C108" s="160" t="s">
        <v>644</v>
      </c>
      <c r="D108" s="160"/>
      <c r="E108" s="161" t="s">
        <v>57</v>
      </c>
      <c r="F108" s="160" t="s">
        <v>47</v>
      </c>
      <c r="G108" s="160" t="s">
        <v>50</v>
      </c>
      <c r="H108" s="160" t="s">
        <v>506</v>
      </c>
      <c r="I108" s="161">
        <v>1</v>
      </c>
      <c r="J108" s="152" t="s">
        <v>626</v>
      </c>
      <c r="K108" s="150" t="s">
        <v>57</v>
      </c>
      <c r="L108" s="150" t="s">
        <v>66</v>
      </c>
      <c r="M108" s="150"/>
    </row>
    <row r="109" spans="1:13" s="6" customFormat="1" ht="11.25">
      <c r="A109" s="155" t="s">
        <v>169</v>
      </c>
      <c r="B109" s="160">
        <v>1376</v>
      </c>
      <c r="C109" s="160" t="s">
        <v>645</v>
      </c>
      <c r="D109" s="160"/>
      <c r="E109" s="161" t="s">
        <v>57</v>
      </c>
      <c r="F109" s="160" t="s">
        <v>39</v>
      </c>
      <c r="G109" s="160" t="s">
        <v>40</v>
      </c>
      <c r="H109" s="160" t="s">
        <v>74</v>
      </c>
      <c r="I109" s="161" t="s">
        <v>57</v>
      </c>
      <c r="J109" s="150" t="s">
        <v>627</v>
      </c>
      <c r="K109" s="150" t="s">
        <v>57</v>
      </c>
      <c r="L109" s="150" t="s">
        <v>504</v>
      </c>
      <c r="M109" s="151">
        <v>269</v>
      </c>
    </row>
    <row r="110" spans="1:13" s="6" customFormat="1" ht="11.25">
      <c r="A110" s="155" t="s">
        <v>170</v>
      </c>
      <c r="B110" s="160">
        <v>1382</v>
      </c>
      <c r="C110" s="160" t="s">
        <v>646</v>
      </c>
      <c r="D110" s="160"/>
      <c r="E110" s="161" t="s">
        <v>57</v>
      </c>
      <c r="F110" s="160" t="s">
        <v>39</v>
      </c>
      <c r="G110" s="160" t="s">
        <v>85</v>
      </c>
      <c r="H110" s="160" t="s">
        <v>504</v>
      </c>
      <c r="I110" s="161">
        <v>1</v>
      </c>
      <c r="J110" s="150" t="s">
        <v>628</v>
      </c>
      <c r="K110" s="150" t="s">
        <v>57</v>
      </c>
      <c r="L110" s="150" t="s">
        <v>504</v>
      </c>
      <c r="M110" s="151">
        <v>485</v>
      </c>
    </row>
    <row r="111" spans="1:13" s="102" customFormat="1" ht="12.75">
      <c r="A111" s="155" t="s">
        <v>171</v>
      </c>
      <c r="B111" s="160">
        <v>1387</v>
      </c>
      <c r="C111" s="160" t="s">
        <v>647</v>
      </c>
      <c r="D111" s="160"/>
      <c r="E111" s="161" t="s">
        <v>497</v>
      </c>
      <c r="F111" s="160" t="s">
        <v>47</v>
      </c>
      <c r="G111" s="160" t="s">
        <v>50</v>
      </c>
      <c r="H111" s="160" t="s">
        <v>533</v>
      </c>
      <c r="I111" s="161">
        <v>3</v>
      </c>
      <c r="J111" s="150" t="s">
        <v>629</v>
      </c>
      <c r="K111" s="150" t="s">
        <v>57</v>
      </c>
      <c r="L111" s="150" t="s">
        <v>167</v>
      </c>
      <c r="M111" s="151">
        <v>573</v>
      </c>
    </row>
    <row r="112" spans="1:13" s="102" customFormat="1" ht="12.75">
      <c r="A112" s="155" t="s">
        <v>173</v>
      </c>
      <c r="B112" s="160">
        <v>1388</v>
      </c>
      <c r="C112" s="160" t="s">
        <v>648</v>
      </c>
      <c r="D112" s="160"/>
      <c r="E112" s="161" t="s">
        <v>963</v>
      </c>
      <c r="F112" s="160" t="s">
        <v>47</v>
      </c>
      <c r="G112" s="160" t="s">
        <v>50</v>
      </c>
      <c r="H112" s="160" t="s">
        <v>533</v>
      </c>
      <c r="I112" s="161">
        <v>1</v>
      </c>
      <c r="J112" s="150" t="s">
        <v>630</v>
      </c>
      <c r="K112" s="150" t="s">
        <v>497</v>
      </c>
      <c r="L112" s="150" t="s">
        <v>504</v>
      </c>
      <c r="M112" s="151">
        <v>236</v>
      </c>
    </row>
    <row r="113" spans="1:13" s="6" customFormat="1" ht="11.25">
      <c r="A113" s="155" t="s">
        <v>174</v>
      </c>
      <c r="B113" s="160">
        <v>1395</v>
      </c>
      <c r="C113" s="160" t="s">
        <v>649</v>
      </c>
      <c r="D113" s="160"/>
      <c r="E113" s="161" t="s">
        <v>497</v>
      </c>
      <c r="F113" s="160" t="s">
        <v>47</v>
      </c>
      <c r="G113" s="160" t="s">
        <v>48</v>
      </c>
      <c r="H113" s="160" t="s">
        <v>527</v>
      </c>
      <c r="I113" s="161">
        <v>4</v>
      </c>
      <c r="J113" s="150" t="s">
        <v>631</v>
      </c>
      <c r="K113" s="150" t="s">
        <v>57</v>
      </c>
      <c r="L113" s="150" t="s">
        <v>167</v>
      </c>
      <c r="M113" s="151">
        <v>517</v>
      </c>
    </row>
    <row r="114" spans="1:13" s="6" customFormat="1" ht="11.25">
      <c r="A114" s="155" t="s">
        <v>175</v>
      </c>
      <c r="B114" s="160">
        <v>1397</v>
      </c>
      <c r="C114" s="160" t="s">
        <v>650</v>
      </c>
      <c r="D114" s="160"/>
      <c r="E114" s="161" t="s">
        <v>497</v>
      </c>
      <c r="F114" s="160" t="s">
        <v>39</v>
      </c>
      <c r="G114" s="160" t="s">
        <v>85</v>
      </c>
      <c r="H114" s="160" t="s">
        <v>199</v>
      </c>
      <c r="I114" s="161">
        <v>2</v>
      </c>
      <c r="J114" s="150" t="s">
        <v>632</v>
      </c>
      <c r="K114" s="150" t="s">
        <v>57</v>
      </c>
      <c r="L114" s="150" t="s">
        <v>537</v>
      </c>
      <c r="M114" s="151">
        <v>440</v>
      </c>
    </row>
    <row r="115" spans="1:13" s="102" customFormat="1" ht="12.75">
      <c r="A115" s="155" t="s">
        <v>176</v>
      </c>
      <c r="B115" s="160">
        <v>1403</v>
      </c>
      <c r="C115" s="160" t="s">
        <v>651</v>
      </c>
      <c r="D115" s="160"/>
      <c r="E115" s="161" t="s">
        <v>57</v>
      </c>
      <c r="F115" s="160" t="s">
        <v>39</v>
      </c>
      <c r="G115" s="160" t="s">
        <v>85</v>
      </c>
      <c r="H115" s="160" t="s">
        <v>114</v>
      </c>
      <c r="I115" s="161">
        <v>2</v>
      </c>
      <c r="J115" s="150" t="s">
        <v>633</v>
      </c>
      <c r="K115" s="150" t="s">
        <v>57</v>
      </c>
      <c r="L115" s="150" t="s">
        <v>533</v>
      </c>
      <c r="M115" s="151">
        <v>100</v>
      </c>
    </row>
    <row r="116" spans="1:13" s="6" customFormat="1" ht="11.25">
      <c r="A116" s="155" t="s">
        <v>177</v>
      </c>
      <c r="B116" s="160">
        <v>1407</v>
      </c>
      <c r="C116" s="160" t="s">
        <v>652</v>
      </c>
      <c r="D116" s="160"/>
      <c r="E116" s="161" t="s">
        <v>57</v>
      </c>
      <c r="F116" s="160" t="s">
        <v>47</v>
      </c>
      <c r="G116" s="160" t="s">
        <v>48</v>
      </c>
      <c r="H116" s="160" t="s">
        <v>117</v>
      </c>
      <c r="I116" s="161" t="s">
        <v>57</v>
      </c>
      <c r="J116" s="150" t="s">
        <v>634</v>
      </c>
      <c r="K116" s="150" t="s">
        <v>497</v>
      </c>
      <c r="L116" s="150" t="s">
        <v>55</v>
      </c>
      <c r="M116" s="151">
        <v>193</v>
      </c>
    </row>
    <row r="117" spans="1:13" s="6" customFormat="1" ht="11.25">
      <c r="A117" s="155" t="s">
        <v>178</v>
      </c>
      <c r="B117" s="160">
        <v>1416</v>
      </c>
      <c r="C117" s="160" t="s">
        <v>966</v>
      </c>
      <c r="D117" s="160"/>
      <c r="E117" s="161" t="s">
        <v>57</v>
      </c>
      <c r="F117" s="160" t="s">
        <v>47</v>
      </c>
      <c r="G117" s="160" t="s">
        <v>50</v>
      </c>
      <c r="H117" s="160" t="s">
        <v>533</v>
      </c>
      <c r="I117" s="161">
        <v>3</v>
      </c>
      <c r="J117" s="150" t="s">
        <v>635</v>
      </c>
      <c r="K117" s="150" t="s">
        <v>57</v>
      </c>
      <c r="L117" s="150" t="s">
        <v>132</v>
      </c>
      <c r="M117" s="151">
        <v>299</v>
      </c>
    </row>
    <row r="118" spans="1:13" s="6" customFormat="1" ht="11.25">
      <c r="A118" s="155" t="s">
        <v>179</v>
      </c>
      <c r="B118" s="160">
        <v>1431</v>
      </c>
      <c r="C118" s="160" t="s">
        <v>653</v>
      </c>
      <c r="D118" s="160"/>
      <c r="E118" s="161" t="s">
        <v>498</v>
      </c>
      <c r="F118" s="160" t="s">
        <v>39</v>
      </c>
      <c r="G118" s="160" t="s">
        <v>85</v>
      </c>
      <c r="H118" s="160" t="s">
        <v>504</v>
      </c>
      <c r="I118" s="161" t="s">
        <v>57</v>
      </c>
      <c r="J118" s="150" t="s">
        <v>636</v>
      </c>
      <c r="K118" s="150" t="s">
        <v>57</v>
      </c>
      <c r="L118" s="150" t="s">
        <v>568</v>
      </c>
      <c r="M118" s="151">
        <v>230</v>
      </c>
    </row>
    <row r="119" spans="1:13" s="6" customFormat="1" ht="11.25">
      <c r="A119" s="155" t="s">
        <v>180</v>
      </c>
      <c r="B119" s="160">
        <v>1450</v>
      </c>
      <c r="C119" s="160" t="s">
        <v>655</v>
      </c>
      <c r="D119" s="160"/>
      <c r="E119" s="161" t="s">
        <v>57</v>
      </c>
      <c r="F119" s="160" t="s">
        <v>47</v>
      </c>
      <c r="G119" s="160" t="s">
        <v>50</v>
      </c>
      <c r="H119" s="160" t="s">
        <v>66</v>
      </c>
      <c r="I119" s="161">
        <v>3</v>
      </c>
      <c r="J119" s="150" t="s">
        <v>637</v>
      </c>
      <c r="K119" s="150" t="s">
        <v>57</v>
      </c>
      <c r="L119" s="150" t="s">
        <v>99</v>
      </c>
      <c r="M119" s="151">
        <v>253</v>
      </c>
    </row>
    <row r="120" spans="1:13" s="6" customFormat="1" ht="11.25">
      <c r="A120" s="155" t="s">
        <v>181</v>
      </c>
      <c r="B120" s="160">
        <v>1478</v>
      </c>
      <c r="C120" s="160" t="s">
        <v>656</v>
      </c>
      <c r="D120" s="160"/>
      <c r="E120" s="161" t="s">
        <v>963</v>
      </c>
      <c r="F120" s="160" t="s">
        <v>47</v>
      </c>
      <c r="G120" s="160" t="s">
        <v>50</v>
      </c>
      <c r="H120" s="160" t="s">
        <v>533</v>
      </c>
      <c r="I120" s="161" t="s">
        <v>57</v>
      </c>
      <c r="J120" s="150" t="s">
        <v>638</v>
      </c>
      <c r="K120" s="150" t="s">
        <v>57</v>
      </c>
      <c r="L120" s="150" t="s">
        <v>530</v>
      </c>
      <c r="M120" s="151">
        <v>277</v>
      </c>
    </row>
    <row r="121" spans="1:13" s="6" customFormat="1" ht="11.25">
      <c r="A121" s="155" t="s">
        <v>182</v>
      </c>
      <c r="B121" s="160">
        <v>1483</v>
      </c>
      <c r="C121" s="160" t="s">
        <v>994</v>
      </c>
      <c r="D121" s="160"/>
      <c r="E121" s="161" t="s">
        <v>57</v>
      </c>
      <c r="F121" s="160" t="s">
        <v>39</v>
      </c>
      <c r="G121" s="160" t="s">
        <v>40</v>
      </c>
      <c r="H121" s="160" t="s">
        <v>99</v>
      </c>
      <c r="I121" s="161">
        <v>5</v>
      </c>
      <c r="J121" s="150" t="s">
        <v>639</v>
      </c>
      <c r="K121" s="150" t="s">
        <v>57</v>
      </c>
      <c r="L121" s="150" t="s">
        <v>82</v>
      </c>
      <c r="M121" s="151">
        <v>309</v>
      </c>
    </row>
    <row r="122" spans="1:13" s="6" customFormat="1" ht="11.25">
      <c r="A122" s="155" t="s">
        <v>183</v>
      </c>
      <c r="B122" s="160">
        <v>1510</v>
      </c>
      <c r="C122" s="160" t="s">
        <v>657</v>
      </c>
      <c r="D122" s="160"/>
      <c r="E122" s="161" t="s">
        <v>57</v>
      </c>
      <c r="F122" s="160" t="s">
        <v>39</v>
      </c>
      <c r="G122" s="160" t="s">
        <v>40</v>
      </c>
      <c r="H122" s="160" t="s">
        <v>74</v>
      </c>
      <c r="I122" s="161">
        <v>2</v>
      </c>
      <c r="J122" s="150" t="s">
        <v>640</v>
      </c>
      <c r="K122" s="150" t="s">
        <v>57</v>
      </c>
      <c r="L122" s="150" t="s">
        <v>527</v>
      </c>
      <c r="M122" s="151">
        <v>190</v>
      </c>
    </row>
    <row r="123" spans="1:13" s="6" customFormat="1" ht="11.25">
      <c r="A123" s="155" t="s">
        <v>184</v>
      </c>
      <c r="B123" s="160">
        <v>1542</v>
      </c>
      <c r="C123" s="160" t="s">
        <v>658</v>
      </c>
      <c r="D123" s="160"/>
      <c r="E123" s="161" t="s">
        <v>57</v>
      </c>
      <c r="F123" s="160" t="s">
        <v>47</v>
      </c>
      <c r="G123" s="160" t="s">
        <v>50</v>
      </c>
      <c r="H123" s="160" t="s">
        <v>51</v>
      </c>
      <c r="I123" s="161">
        <v>3</v>
      </c>
      <c r="J123" s="152" t="s">
        <v>641</v>
      </c>
      <c r="K123" s="150" t="s">
        <v>57</v>
      </c>
      <c r="L123" s="150" t="s">
        <v>533</v>
      </c>
      <c r="M123" s="150"/>
    </row>
    <row r="124" spans="1:13" s="6" customFormat="1" ht="11.25">
      <c r="A124" s="155" t="s">
        <v>185</v>
      </c>
      <c r="B124" s="160">
        <v>1599</v>
      </c>
      <c r="C124" s="160" t="s">
        <v>660</v>
      </c>
      <c r="D124" s="160"/>
      <c r="E124" s="161" t="s">
        <v>57</v>
      </c>
      <c r="F124" s="160" t="s">
        <v>47</v>
      </c>
      <c r="G124" s="160" t="s">
        <v>48</v>
      </c>
      <c r="H124" s="160" t="s">
        <v>117</v>
      </c>
      <c r="I124" s="161">
        <v>4</v>
      </c>
      <c r="J124" s="150" t="s">
        <v>642</v>
      </c>
      <c r="K124" s="150" t="s">
        <v>57</v>
      </c>
      <c r="L124" s="150" t="s">
        <v>151</v>
      </c>
      <c r="M124" s="151">
        <v>65</v>
      </c>
    </row>
    <row r="125" spans="1:13" s="6" customFormat="1" ht="11.25">
      <c r="A125" s="155" t="s">
        <v>186</v>
      </c>
      <c r="B125" s="160">
        <v>1621</v>
      </c>
      <c r="C125" s="160" t="s">
        <v>663</v>
      </c>
      <c r="D125" s="160"/>
      <c r="E125" s="161" t="s">
        <v>57</v>
      </c>
      <c r="F125" s="160" t="s">
        <v>47</v>
      </c>
      <c r="G125" s="160" t="s">
        <v>50</v>
      </c>
      <c r="H125" s="160" t="s">
        <v>51</v>
      </c>
      <c r="I125" s="161" t="s">
        <v>57</v>
      </c>
      <c r="J125" s="152" t="s">
        <v>643</v>
      </c>
      <c r="K125" s="150" t="s">
        <v>57</v>
      </c>
      <c r="L125" s="150" t="s">
        <v>82</v>
      </c>
      <c r="M125" s="150"/>
    </row>
    <row r="126" spans="1:13" s="6" customFormat="1" ht="11.25">
      <c r="A126" s="155" t="s">
        <v>187</v>
      </c>
      <c r="B126" s="160">
        <v>1652</v>
      </c>
      <c r="C126" s="160" t="s">
        <v>666</v>
      </c>
      <c r="D126" s="160"/>
      <c r="E126" s="161" t="s">
        <v>57</v>
      </c>
      <c r="F126" s="160" t="s">
        <v>47</v>
      </c>
      <c r="G126" s="160" t="s">
        <v>48</v>
      </c>
      <c r="H126" s="160" t="s">
        <v>117</v>
      </c>
      <c r="I126" s="161" t="s">
        <v>57</v>
      </c>
      <c r="J126" s="150" t="s">
        <v>644</v>
      </c>
      <c r="K126" s="150" t="s">
        <v>57</v>
      </c>
      <c r="L126" s="150" t="s">
        <v>82</v>
      </c>
      <c r="M126" s="151">
        <v>416</v>
      </c>
    </row>
    <row r="127" spans="1:13" s="6" customFormat="1" ht="11.25">
      <c r="A127" s="155" t="s">
        <v>188</v>
      </c>
      <c r="B127" s="160">
        <v>1653</v>
      </c>
      <c r="C127" s="160" t="s">
        <v>667</v>
      </c>
      <c r="D127" s="160"/>
      <c r="E127" s="161" t="s">
        <v>497</v>
      </c>
      <c r="F127" s="160" t="s">
        <v>47</v>
      </c>
      <c r="G127" s="160" t="s">
        <v>48</v>
      </c>
      <c r="H127" s="160" t="s">
        <v>506</v>
      </c>
      <c r="I127" s="161">
        <v>2</v>
      </c>
      <c r="J127" s="150" t="s">
        <v>645</v>
      </c>
      <c r="K127" s="150" t="s">
        <v>57</v>
      </c>
      <c r="L127" s="150" t="s">
        <v>74</v>
      </c>
      <c r="M127" s="151">
        <v>590</v>
      </c>
    </row>
    <row r="128" spans="1:13" s="6" customFormat="1" ht="11.25">
      <c r="A128" s="155" t="s">
        <v>189</v>
      </c>
      <c r="B128" s="160">
        <v>1654</v>
      </c>
      <c r="C128" s="160" t="s">
        <v>668</v>
      </c>
      <c r="D128" s="160"/>
      <c r="E128" s="161" t="s">
        <v>57</v>
      </c>
      <c r="F128" s="160" t="s">
        <v>47</v>
      </c>
      <c r="G128" s="160" t="s">
        <v>48</v>
      </c>
      <c r="H128" s="160" t="s">
        <v>117</v>
      </c>
      <c r="I128" s="161">
        <v>3</v>
      </c>
      <c r="J128" s="150" t="s">
        <v>646</v>
      </c>
      <c r="K128" s="150" t="s">
        <v>57</v>
      </c>
      <c r="L128" s="150" t="s">
        <v>172</v>
      </c>
      <c r="M128" s="151">
        <v>382</v>
      </c>
    </row>
    <row r="129" spans="1:13" s="6" customFormat="1" ht="11.25">
      <c r="A129" s="155" t="s">
        <v>190</v>
      </c>
      <c r="B129" s="160">
        <v>1659</v>
      </c>
      <c r="C129" s="160" t="s">
        <v>669</v>
      </c>
      <c r="D129" s="160"/>
      <c r="E129" s="161" t="s">
        <v>497</v>
      </c>
      <c r="F129" s="160" t="s">
        <v>47</v>
      </c>
      <c r="G129" s="160" t="s">
        <v>48</v>
      </c>
      <c r="H129" s="160" t="s">
        <v>670</v>
      </c>
      <c r="I129" s="161">
        <v>4</v>
      </c>
      <c r="J129" s="150" t="s">
        <v>647</v>
      </c>
      <c r="K129" s="150" t="s">
        <v>497</v>
      </c>
      <c r="L129" s="150" t="s">
        <v>533</v>
      </c>
      <c r="M129" s="151">
        <v>299</v>
      </c>
    </row>
    <row r="130" spans="1:13" s="6" customFormat="1" ht="11.25">
      <c r="A130" s="155" t="s">
        <v>191</v>
      </c>
      <c r="B130" s="160">
        <v>1660</v>
      </c>
      <c r="C130" s="160" t="s">
        <v>671</v>
      </c>
      <c r="D130" s="160"/>
      <c r="E130" s="161" t="s">
        <v>963</v>
      </c>
      <c r="F130" s="160" t="s">
        <v>47</v>
      </c>
      <c r="G130" s="160" t="s">
        <v>48</v>
      </c>
      <c r="H130" s="160" t="s">
        <v>670</v>
      </c>
      <c r="I130" s="161">
        <v>2</v>
      </c>
      <c r="J130" s="150" t="s">
        <v>648</v>
      </c>
      <c r="K130" s="150" t="s">
        <v>498</v>
      </c>
      <c r="L130" s="150" t="s">
        <v>533</v>
      </c>
      <c r="M130" s="151">
        <v>336</v>
      </c>
    </row>
    <row r="131" spans="1:13" s="6" customFormat="1" ht="11.25">
      <c r="A131" s="155" t="s">
        <v>192</v>
      </c>
      <c r="B131" s="160">
        <v>1670</v>
      </c>
      <c r="C131" s="160" t="s">
        <v>672</v>
      </c>
      <c r="D131" s="160"/>
      <c r="E131" s="161" t="s">
        <v>497</v>
      </c>
      <c r="F131" s="160" t="s">
        <v>47</v>
      </c>
      <c r="G131" s="160" t="s">
        <v>48</v>
      </c>
      <c r="H131" s="160" t="s">
        <v>527</v>
      </c>
      <c r="I131" s="161">
        <v>1</v>
      </c>
      <c r="J131" s="150" t="s">
        <v>649</v>
      </c>
      <c r="K131" s="150" t="s">
        <v>57</v>
      </c>
      <c r="L131" s="150" t="s">
        <v>527</v>
      </c>
      <c r="M131" s="151">
        <v>203</v>
      </c>
    </row>
    <row r="132" spans="1:13" s="102" customFormat="1" ht="12.75">
      <c r="A132" s="155" t="s">
        <v>193</v>
      </c>
      <c r="B132" s="160">
        <v>1689</v>
      </c>
      <c r="C132" s="160" t="s">
        <v>673</v>
      </c>
      <c r="D132" s="160"/>
      <c r="E132" s="161" t="s">
        <v>498</v>
      </c>
      <c r="F132" s="160" t="s">
        <v>47</v>
      </c>
      <c r="G132" s="160" t="s">
        <v>50</v>
      </c>
      <c r="H132" s="160" t="s">
        <v>533</v>
      </c>
      <c r="I132" s="161" t="s">
        <v>57</v>
      </c>
      <c r="J132" s="150" t="s">
        <v>650</v>
      </c>
      <c r="K132" s="150" t="s">
        <v>57</v>
      </c>
      <c r="L132" s="150" t="s">
        <v>199</v>
      </c>
      <c r="M132" s="151">
        <v>291</v>
      </c>
    </row>
    <row r="133" spans="1:13" s="102" customFormat="1" ht="12.75">
      <c r="A133" s="155" t="s">
        <v>194</v>
      </c>
      <c r="B133" s="160">
        <v>1712</v>
      </c>
      <c r="C133" s="160" t="s">
        <v>676</v>
      </c>
      <c r="D133" s="160"/>
      <c r="E133" s="161" t="s">
        <v>57</v>
      </c>
      <c r="F133" s="160" t="s">
        <v>39</v>
      </c>
      <c r="G133" s="160" t="s">
        <v>85</v>
      </c>
      <c r="H133" s="160" t="s">
        <v>114</v>
      </c>
      <c r="I133" s="161">
        <v>2</v>
      </c>
      <c r="J133" s="150" t="s">
        <v>651</v>
      </c>
      <c r="K133" s="150" t="s">
        <v>57</v>
      </c>
      <c r="L133" s="150" t="s">
        <v>114</v>
      </c>
      <c r="M133" s="151">
        <v>326</v>
      </c>
    </row>
    <row r="134" spans="1:13" s="6" customFormat="1" ht="11.25">
      <c r="A134" s="155" t="s">
        <v>195</v>
      </c>
      <c r="B134" s="160">
        <v>1733</v>
      </c>
      <c r="C134" s="160" t="s">
        <v>678</v>
      </c>
      <c r="D134" s="160"/>
      <c r="E134" s="161" t="s">
        <v>57</v>
      </c>
      <c r="F134" s="160" t="s">
        <v>39</v>
      </c>
      <c r="G134" s="160" t="s">
        <v>40</v>
      </c>
      <c r="H134" s="160" t="s">
        <v>172</v>
      </c>
      <c r="I134" s="161">
        <v>1</v>
      </c>
      <c r="J134" s="150" t="s">
        <v>652</v>
      </c>
      <c r="K134" s="150" t="s">
        <v>57</v>
      </c>
      <c r="L134" s="150" t="s">
        <v>568</v>
      </c>
      <c r="M134" s="151">
        <v>547</v>
      </c>
    </row>
    <row r="135" spans="1:13" s="6" customFormat="1" ht="11.25">
      <c r="A135" s="155" t="s">
        <v>196</v>
      </c>
      <c r="B135" s="160">
        <v>1735</v>
      </c>
      <c r="C135" s="160" t="s">
        <v>679</v>
      </c>
      <c r="D135" s="160"/>
      <c r="E135" s="161" t="s">
        <v>497</v>
      </c>
      <c r="F135" s="160" t="s">
        <v>47</v>
      </c>
      <c r="G135" s="160" t="s">
        <v>48</v>
      </c>
      <c r="H135" s="160" t="s">
        <v>68</v>
      </c>
      <c r="I135" s="161">
        <v>1</v>
      </c>
      <c r="J135" s="150" t="s">
        <v>653</v>
      </c>
      <c r="K135" s="150" t="s">
        <v>498</v>
      </c>
      <c r="L135" s="150" t="s">
        <v>504</v>
      </c>
      <c r="M135" s="151">
        <v>460</v>
      </c>
    </row>
    <row r="136" spans="1:13" s="6" customFormat="1" ht="11.25">
      <c r="A136" s="155" t="s">
        <v>197</v>
      </c>
      <c r="B136" s="160">
        <v>1756</v>
      </c>
      <c r="C136" s="160" t="s">
        <v>680</v>
      </c>
      <c r="D136" s="160"/>
      <c r="E136" s="161" t="s">
        <v>57</v>
      </c>
      <c r="F136" s="160" t="s">
        <v>47</v>
      </c>
      <c r="G136" s="160" t="s">
        <v>48</v>
      </c>
      <c r="H136" s="160" t="s">
        <v>68</v>
      </c>
      <c r="I136" s="161">
        <v>4</v>
      </c>
      <c r="J136" s="150" t="s">
        <v>654</v>
      </c>
      <c r="K136" s="150" t="s">
        <v>57</v>
      </c>
      <c r="L136" s="150" t="s">
        <v>537</v>
      </c>
      <c r="M136" s="151">
        <v>51</v>
      </c>
    </row>
    <row r="137" spans="1:13" s="6" customFormat="1" ht="11.25">
      <c r="A137" s="155" t="s">
        <v>198</v>
      </c>
      <c r="B137" s="160">
        <v>1778</v>
      </c>
      <c r="C137" s="160" t="s">
        <v>682</v>
      </c>
      <c r="D137" s="160"/>
      <c r="E137" s="161" t="s">
        <v>963</v>
      </c>
      <c r="F137" s="160" t="s">
        <v>47</v>
      </c>
      <c r="G137" s="160" t="s">
        <v>48</v>
      </c>
      <c r="H137" s="160" t="s">
        <v>506</v>
      </c>
      <c r="I137" s="161">
        <v>1</v>
      </c>
      <c r="J137" s="150" t="s">
        <v>655</v>
      </c>
      <c r="K137" s="150" t="s">
        <v>57</v>
      </c>
      <c r="L137" s="150" t="s">
        <v>66</v>
      </c>
      <c r="M137" s="151">
        <v>307</v>
      </c>
    </row>
    <row r="138" spans="1:13" s="6" customFormat="1" ht="11.25">
      <c r="A138" s="155" t="s">
        <v>200</v>
      </c>
      <c r="B138" s="160">
        <v>1791</v>
      </c>
      <c r="C138" s="160" t="s">
        <v>685</v>
      </c>
      <c r="D138" s="160"/>
      <c r="E138" s="161" t="s">
        <v>57</v>
      </c>
      <c r="F138" s="160" t="s">
        <v>47</v>
      </c>
      <c r="G138" s="160" t="s">
        <v>50</v>
      </c>
      <c r="H138" s="160" t="s">
        <v>533</v>
      </c>
      <c r="I138" s="161">
        <v>2</v>
      </c>
      <c r="J138" s="150" t="s">
        <v>656</v>
      </c>
      <c r="K138" s="150" t="s">
        <v>498</v>
      </c>
      <c r="L138" s="150" t="s">
        <v>533</v>
      </c>
      <c r="M138" s="151">
        <v>392</v>
      </c>
    </row>
    <row r="139" spans="1:13" s="102" customFormat="1" ht="12.75">
      <c r="A139" s="155" t="s">
        <v>201</v>
      </c>
      <c r="B139" s="160">
        <v>1799</v>
      </c>
      <c r="C139" s="160" t="s">
        <v>687</v>
      </c>
      <c r="D139" s="160"/>
      <c r="E139" s="161" t="s">
        <v>497</v>
      </c>
      <c r="F139" s="160" t="s">
        <v>47</v>
      </c>
      <c r="G139" s="160" t="s">
        <v>48</v>
      </c>
      <c r="H139" s="160" t="s">
        <v>527</v>
      </c>
      <c r="I139" s="161">
        <v>4</v>
      </c>
      <c r="J139" s="150" t="s">
        <v>657</v>
      </c>
      <c r="K139" s="150" t="s">
        <v>57</v>
      </c>
      <c r="L139" s="150" t="s">
        <v>74</v>
      </c>
      <c r="M139" s="151">
        <v>399</v>
      </c>
    </row>
    <row r="140" spans="1:9" s="6" customFormat="1" ht="11.25">
      <c r="A140" s="155" t="s">
        <v>202</v>
      </c>
      <c r="B140" s="160">
        <v>1814</v>
      </c>
      <c r="C140" s="160" t="s">
        <v>689</v>
      </c>
      <c r="D140" s="160"/>
      <c r="E140" s="161" t="s">
        <v>57</v>
      </c>
      <c r="F140" s="160" t="s">
        <v>39</v>
      </c>
      <c r="G140" s="160" t="s">
        <v>40</v>
      </c>
      <c r="H140" s="160" t="s">
        <v>172</v>
      </c>
      <c r="I140" s="161">
        <v>4</v>
      </c>
    </row>
    <row r="141" spans="1:9" s="6" customFormat="1" ht="11.25">
      <c r="A141" s="155" t="s">
        <v>203</v>
      </c>
      <c r="B141" s="160">
        <v>1815</v>
      </c>
      <c r="C141" s="160" t="s">
        <v>690</v>
      </c>
      <c r="D141" s="160"/>
      <c r="E141" s="161" t="s">
        <v>962</v>
      </c>
      <c r="F141" s="160" t="s">
        <v>39</v>
      </c>
      <c r="G141" s="160" t="s">
        <v>40</v>
      </c>
      <c r="H141" s="160" t="s">
        <v>74</v>
      </c>
      <c r="I141" s="161">
        <v>3</v>
      </c>
    </row>
    <row r="142" spans="1:13" s="6" customFormat="1" ht="11.25">
      <c r="A142" s="155" t="s">
        <v>204</v>
      </c>
      <c r="B142" s="160">
        <v>1834</v>
      </c>
      <c r="C142" s="160" t="s">
        <v>691</v>
      </c>
      <c r="D142" s="160"/>
      <c r="E142" s="161" t="s">
        <v>57</v>
      </c>
      <c r="F142" s="160" t="s">
        <v>47</v>
      </c>
      <c r="G142" s="160" t="s">
        <v>50</v>
      </c>
      <c r="H142" s="160" t="s">
        <v>51</v>
      </c>
      <c r="I142" s="161">
        <v>3</v>
      </c>
      <c r="J142" s="150" t="s">
        <v>658</v>
      </c>
      <c r="K142" s="150" t="s">
        <v>57</v>
      </c>
      <c r="L142" s="150" t="s">
        <v>51</v>
      </c>
      <c r="M142" s="151">
        <v>436</v>
      </c>
    </row>
    <row r="143" spans="1:9" s="6" customFormat="1" ht="11.25">
      <c r="A143" s="155" t="s">
        <v>205</v>
      </c>
      <c r="B143" s="160">
        <v>1835</v>
      </c>
      <c r="C143" s="160" t="s">
        <v>692</v>
      </c>
      <c r="D143" s="160"/>
      <c r="E143" s="161" t="s">
        <v>57</v>
      </c>
      <c r="F143" s="160" t="s">
        <v>39</v>
      </c>
      <c r="G143" s="160" t="s">
        <v>85</v>
      </c>
      <c r="H143" s="160" t="s">
        <v>960</v>
      </c>
      <c r="I143" s="161" t="s">
        <v>57</v>
      </c>
    </row>
    <row r="144" spans="1:9" s="6" customFormat="1" ht="11.25">
      <c r="A144" s="155" t="s">
        <v>206</v>
      </c>
      <c r="B144" s="160">
        <v>1844</v>
      </c>
      <c r="C144" s="160" t="s">
        <v>693</v>
      </c>
      <c r="D144" s="160"/>
      <c r="E144" s="161" t="s">
        <v>498</v>
      </c>
      <c r="F144" s="160" t="s">
        <v>39</v>
      </c>
      <c r="G144" s="160" t="s">
        <v>40</v>
      </c>
      <c r="H144" s="160" t="s">
        <v>74</v>
      </c>
      <c r="I144" s="161">
        <v>3</v>
      </c>
    </row>
    <row r="145" spans="1:13" s="6" customFormat="1" ht="11.25">
      <c r="A145" s="155" t="s">
        <v>207</v>
      </c>
      <c r="B145" s="160">
        <v>1852</v>
      </c>
      <c r="C145" s="160" t="s">
        <v>694</v>
      </c>
      <c r="D145" s="160"/>
      <c r="E145" s="161" t="s">
        <v>57</v>
      </c>
      <c r="F145" s="160" t="s">
        <v>39</v>
      </c>
      <c r="G145" s="160" t="s">
        <v>85</v>
      </c>
      <c r="H145" s="160" t="s">
        <v>161</v>
      </c>
      <c r="I145" s="161">
        <v>2</v>
      </c>
      <c r="J145" s="152" t="s">
        <v>659</v>
      </c>
      <c r="K145" s="150" t="s">
        <v>57</v>
      </c>
      <c r="L145" s="150" t="s">
        <v>568</v>
      </c>
      <c r="M145" s="150"/>
    </row>
    <row r="146" spans="1:13" s="6" customFormat="1" ht="11.25">
      <c r="A146" s="155" t="s">
        <v>208</v>
      </c>
      <c r="B146" s="160">
        <v>1882</v>
      </c>
      <c r="C146" s="160" t="s">
        <v>696</v>
      </c>
      <c r="D146" s="160"/>
      <c r="E146" s="161" t="s">
        <v>57</v>
      </c>
      <c r="F146" s="160" t="s">
        <v>47</v>
      </c>
      <c r="G146" s="160" t="s">
        <v>48</v>
      </c>
      <c r="H146" s="160" t="s">
        <v>117</v>
      </c>
      <c r="I146" s="161">
        <v>2</v>
      </c>
      <c r="J146" s="150" t="s">
        <v>660</v>
      </c>
      <c r="K146" s="150" t="s">
        <v>57</v>
      </c>
      <c r="L146" s="150" t="s">
        <v>568</v>
      </c>
      <c r="M146" s="151">
        <v>215</v>
      </c>
    </row>
    <row r="147" spans="1:13" s="6" customFormat="1" ht="11.25">
      <c r="A147" s="155" t="s">
        <v>209</v>
      </c>
      <c r="B147" s="160">
        <v>1892</v>
      </c>
      <c r="C147" s="160" t="s">
        <v>698</v>
      </c>
      <c r="D147" s="160"/>
      <c r="E147" s="161" t="s">
        <v>57</v>
      </c>
      <c r="F147" s="160" t="s">
        <v>39</v>
      </c>
      <c r="G147" s="160" t="s">
        <v>85</v>
      </c>
      <c r="H147" s="160" t="s">
        <v>960</v>
      </c>
      <c r="I147" s="161">
        <v>5</v>
      </c>
      <c r="J147" s="152" t="s">
        <v>661</v>
      </c>
      <c r="K147" s="150" t="s">
        <v>498</v>
      </c>
      <c r="L147" s="150" t="s">
        <v>506</v>
      </c>
      <c r="M147" s="150"/>
    </row>
    <row r="148" spans="1:13" s="6" customFormat="1" ht="11.25">
      <c r="A148" s="155" t="s">
        <v>210</v>
      </c>
      <c r="B148" s="160">
        <v>1893</v>
      </c>
      <c r="C148" s="160" t="s">
        <v>699</v>
      </c>
      <c r="D148" s="160"/>
      <c r="E148" s="161" t="s">
        <v>57</v>
      </c>
      <c r="F148" s="160" t="s">
        <v>39</v>
      </c>
      <c r="G148" s="160" t="s">
        <v>85</v>
      </c>
      <c r="H148" s="160" t="s">
        <v>960</v>
      </c>
      <c r="I148" s="161">
        <v>1</v>
      </c>
      <c r="J148" s="150" t="s">
        <v>662</v>
      </c>
      <c r="K148" s="150" t="s">
        <v>498</v>
      </c>
      <c r="L148" s="150" t="s">
        <v>59</v>
      </c>
      <c r="M148" s="151">
        <v>48</v>
      </c>
    </row>
    <row r="149" spans="1:13" s="6" customFormat="1" ht="11.25">
      <c r="A149" s="155" t="s">
        <v>211</v>
      </c>
      <c r="B149" s="160">
        <v>1902</v>
      </c>
      <c r="C149" s="160" t="s">
        <v>700</v>
      </c>
      <c r="D149" s="160"/>
      <c r="E149" s="161" t="s">
        <v>57</v>
      </c>
      <c r="F149" s="160" t="s">
        <v>39</v>
      </c>
      <c r="G149" s="160" t="s">
        <v>85</v>
      </c>
      <c r="H149" s="160" t="s">
        <v>504</v>
      </c>
      <c r="I149" s="161">
        <v>1</v>
      </c>
      <c r="J149" s="150" t="s">
        <v>663</v>
      </c>
      <c r="K149" s="150" t="s">
        <v>57</v>
      </c>
      <c r="L149" s="150" t="s">
        <v>51</v>
      </c>
      <c r="M149" s="151">
        <v>555</v>
      </c>
    </row>
    <row r="150" spans="1:13" s="6" customFormat="1" ht="11.25">
      <c r="A150" s="155" t="s">
        <v>212</v>
      </c>
      <c r="B150" s="160">
        <v>1923</v>
      </c>
      <c r="C150" s="160" t="s">
        <v>701</v>
      </c>
      <c r="D150" s="160"/>
      <c r="E150" s="161" t="s">
        <v>497</v>
      </c>
      <c r="F150" s="160" t="s">
        <v>39</v>
      </c>
      <c r="G150" s="160" t="s">
        <v>85</v>
      </c>
      <c r="H150" s="160" t="s">
        <v>114</v>
      </c>
      <c r="I150" s="161">
        <v>3</v>
      </c>
      <c r="J150" s="152" t="s">
        <v>664</v>
      </c>
      <c r="K150" s="150" t="s">
        <v>498</v>
      </c>
      <c r="L150" s="150" t="s">
        <v>74</v>
      </c>
      <c r="M150" s="150"/>
    </row>
    <row r="151" spans="1:13" s="6" customFormat="1" ht="11.25">
      <c r="A151" s="155" t="s">
        <v>213</v>
      </c>
      <c r="B151" s="160">
        <v>1934</v>
      </c>
      <c r="C151" s="160" t="s">
        <v>702</v>
      </c>
      <c r="D151" s="160"/>
      <c r="E151" s="161" t="s">
        <v>499</v>
      </c>
      <c r="F151" s="160" t="s">
        <v>39</v>
      </c>
      <c r="G151" s="160" t="s">
        <v>40</v>
      </c>
      <c r="H151" s="160" t="s">
        <v>74</v>
      </c>
      <c r="I151" s="161" t="s">
        <v>57</v>
      </c>
      <c r="J151" s="150" t="s">
        <v>665</v>
      </c>
      <c r="K151" s="150" t="s">
        <v>57</v>
      </c>
      <c r="L151" s="150" t="s">
        <v>506</v>
      </c>
      <c r="M151" s="151">
        <v>182</v>
      </c>
    </row>
    <row r="152" spans="1:13" s="6" customFormat="1" ht="11.25">
      <c r="A152" s="155" t="s">
        <v>214</v>
      </c>
      <c r="B152" s="160">
        <v>1975</v>
      </c>
      <c r="C152" s="160" t="s">
        <v>532</v>
      </c>
      <c r="D152" s="160"/>
      <c r="E152" s="161" t="s">
        <v>57</v>
      </c>
      <c r="F152" s="160" t="s">
        <v>47</v>
      </c>
      <c r="G152" s="160" t="s">
        <v>48</v>
      </c>
      <c r="H152" s="160" t="s">
        <v>670</v>
      </c>
      <c r="I152" s="161">
        <v>4</v>
      </c>
      <c r="J152" s="150" t="s">
        <v>666</v>
      </c>
      <c r="K152" s="150" t="s">
        <v>57</v>
      </c>
      <c r="L152" s="150" t="s">
        <v>568</v>
      </c>
      <c r="M152" s="151">
        <v>551</v>
      </c>
    </row>
    <row r="153" spans="1:13" s="102" customFormat="1" ht="12.75">
      <c r="A153" s="155" t="s">
        <v>215</v>
      </c>
      <c r="B153" s="160">
        <v>1983</v>
      </c>
      <c r="C153" s="160" t="s">
        <v>705</v>
      </c>
      <c r="D153" s="160"/>
      <c r="E153" s="161" t="s">
        <v>57</v>
      </c>
      <c r="F153" s="160" t="s">
        <v>47</v>
      </c>
      <c r="G153" s="160" t="s">
        <v>48</v>
      </c>
      <c r="H153" s="160" t="s">
        <v>68</v>
      </c>
      <c r="I153" s="161">
        <v>1</v>
      </c>
      <c r="J153" s="150" t="s">
        <v>667</v>
      </c>
      <c r="K153" s="150" t="s">
        <v>497</v>
      </c>
      <c r="L153" s="150" t="s">
        <v>506</v>
      </c>
      <c r="M153" s="151">
        <v>366</v>
      </c>
    </row>
    <row r="154" spans="1:13" s="6" customFormat="1" ht="11.25">
      <c r="A154" s="155" t="s">
        <v>216</v>
      </c>
      <c r="B154" s="160">
        <v>2038</v>
      </c>
      <c r="C154" s="160" t="s">
        <v>707</v>
      </c>
      <c r="D154" s="160"/>
      <c r="E154" s="161" t="s">
        <v>57</v>
      </c>
      <c r="F154" s="160" t="s">
        <v>47</v>
      </c>
      <c r="G154" s="160" t="s">
        <v>50</v>
      </c>
      <c r="H154" s="160" t="s">
        <v>51</v>
      </c>
      <c r="I154" s="161">
        <v>1</v>
      </c>
      <c r="J154" s="150" t="s">
        <v>668</v>
      </c>
      <c r="K154" s="150" t="s">
        <v>57</v>
      </c>
      <c r="L154" s="150" t="s">
        <v>568</v>
      </c>
      <c r="M154" s="151">
        <v>283</v>
      </c>
    </row>
    <row r="155" spans="1:13" s="6" customFormat="1" ht="11.25">
      <c r="A155" s="155" t="s">
        <v>217</v>
      </c>
      <c r="B155" s="160">
        <v>2076</v>
      </c>
      <c r="C155" s="160" t="s">
        <v>711</v>
      </c>
      <c r="D155" s="160"/>
      <c r="E155" s="161" t="s">
        <v>57</v>
      </c>
      <c r="F155" s="160" t="s">
        <v>47</v>
      </c>
      <c r="G155" s="160" t="s">
        <v>48</v>
      </c>
      <c r="H155" s="160" t="s">
        <v>117</v>
      </c>
      <c r="I155" s="161" t="s">
        <v>57</v>
      </c>
      <c r="J155" s="150" t="s">
        <v>669</v>
      </c>
      <c r="K155" s="150" t="s">
        <v>497</v>
      </c>
      <c r="L155" s="150" t="s">
        <v>670</v>
      </c>
      <c r="M155" s="151">
        <v>286</v>
      </c>
    </row>
    <row r="156" spans="1:13" s="6" customFormat="1" ht="11.25">
      <c r="A156" s="155" t="s">
        <v>218</v>
      </c>
      <c r="B156" s="160">
        <v>2086</v>
      </c>
      <c r="C156" s="160" t="s">
        <v>712</v>
      </c>
      <c r="D156" s="160"/>
      <c r="E156" s="161" t="s">
        <v>57</v>
      </c>
      <c r="F156" s="160" t="s">
        <v>39</v>
      </c>
      <c r="G156" s="160" t="s">
        <v>85</v>
      </c>
      <c r="H156" s="160" t="s">
        <v>161</v>
      </c>
      <c r="I156" s="161">
        <v>5</v>
      </c>
      <c r="J156" s="150" t="s">
        <v>671</v>
      </c>
      <c r="K156" s="150" t="s">
        <v>498</v>
      </c>
      <c r="L156" s="150" t="s">
        <v>670</v>
      </c>
      <c r="M156" s="151">
        <v>299</v>
      </c>
    </row>
    <row r="157" spans="1:13" s="6" customFormat="1" ht="11.25">
      <c r="A157" s="155" t="s">
        <v>219</v>
      </c>
      <c r="B157" s="160">
        <v>2106</v>
      </c>
      <c r="C157" s="160" t="s">
        <v>713</v>
      </c>
      <c r="D157" s="160"/>
      <c r="E157" s="161" t="s">
        <v>57</v>
      </c>
      <c r="F157" s="160" t="s">
        <v>47</v>
      </c>
      <c r="G157" s="160" t="s">
        <v>50</v>
      </c>
      <c r="H157" s="160" t="s">
        <v>533</v>
      </c>
      <c r="I157" s="161">
        <v>2</v>
      </c>
      <c r="J157" s="150" t="s">
        <v>672</v>
      </c>
      <c r="K157" s="150" t="s">
        <v>497</v>
      </c>
      <c r="L157" s="150" t="s">
        <v>527</v>
      </c>
      <c r="M157" s="151">
        <v>396</v>
      </c>
    </row>
    <row r="158" spans="1:13" s="6" customFormat="1" ht="11.25">
      <c r="A158" s="155" t="s">
        <v>220</v>
      </c>
      <c r="B158" s="160">
        <v>2114</v>
      </c>
      <c r="C158" s="160" t="s">
        <v>715</v>
      </c>
      <c r="D158" s="160"/>
      <c r="E158" s="161" t="s">
        <v>57</v>
      </c>
      <c r="F158" s="160" t="s">
        <v>39</v>
      </c>
      <c r="G158" s="160" t="s">
        <v>85</v>
      </c>
      <c r="H158" s="160" t="s">
        <v>161</v>
      </c>
      <c r="I158" s="161">
        <v>2</v>
      </c>
      <c r="J158" s="150" t="s">
        <v>673</v>
      </c>
      <c r="K158" s="150" t="s">
        <v>498</v>
      </c>
      <c r="L158" s="150" t="s">
        <v>533</v>
      </c>
      <c r="M158" s="151">
        <v>326</v>
      </c>
    </row>
    <row r="159" spans="1:13" s="6" customFormat="1" ht="11.25">
      <c r="A159" s="155" t="s">
        <v>221</v>
      </c>
      <c r="B159" s="160">
        <v>2117</v>
      </c>
      <c r="C159" s="160" t="s">
        <v>716</v>
      </c>
      <c r="D159" s="160"/>
      <c r="E159" s="161" t="s">
        <v>57</v>
      </c>
      <c r="F159" s="160" t="s">
        <v>47</v>
      </c>
      <c r="G159" s="160" t="s">
        <v>50</v>
      </c>
      <c r="H159" s="160" t="s">
        <v>51</v>
      </c>
      <c r="I159" s="161">
        <v>1</v>
      </c>
      <c r="J159" s="150" t="s">
        <v>674</v>
      </c>
      <c r="K159" s="150" t="s">
        <v>57</v>
      </c>
      <c r="L159" s="150" t="s">
        <v>151</v>
      </c>
      <c r="M159" s="151">
        <v>475</v>
      </c>
    </row>
    <row r="160" spans="1:13" s="6" customFormat="1" ht="11.25">
      <c r="A160" s="155" t="s">
        <v>222</v>
      </c>
      <c r="B160" s="160">
        <v>2148</v>
      </c>
      <c r="C160" s="160" t="s">
        <v>719</v>
      </c>
      <c r="D160" s="160"/>
      <c r="E160" s="161" t="s">
        <v>57</v>
      </c>
      <c r="F160" s="160" t="s">
        <v>47</v>
      </c>
      <c r="G160" s="160" t="s">
        <v>48</v>
      </c>
      <c r="H160" s="160" t="s">
        <v>117</v>
      </c>
      <c r="I160" s="161">
        <v>2</v>
      </c>
      <c r="J160" s="152" t="s">
        <v>675</v>
      </c>
      <c r="K160" s="150" t="s">
        <v>498</v>
      </c>
      <c r="L160" s="150" t="s">
        <v>172</v>
      </c>
      <c r="M160" s="150"/>
    </row>
    <row r="161" spans="1:13" s="6" customFormat="1" ht="11.25">
      <c r="A161" s="155" t="s">
        <v>223</v>
      </c>
      <c r="B161" s="160">
        <v>2164</v>
      </c>
      <c r="C161" s="160" t="s">
        <v>721</v>
      </c>
      <c r="D161" s="160"/>
      <c r="E161" s="161" t="s">
        <v>57</v>
      </c>
      <c r="F161" s="160" t="s">
        <v>47</v>
      </c>
      <c r="G161" s="160" t="s">
        <v>50</v>
      </c>
      <c r="H161" s="160" t="s">
        <v>533</v>
      </c>
      <c r="I161" s="161">
        <v>2</v>
      </c>
      <c r="J161" s="150" t="s">
        <v>676</v>
      </c>
      <c r="K161" s="150" t="s">
        <v>57</v>
      </c>
      <c r="L161" s="150" t="s">
        <v>114</v>
      </c>
      <c r="M161" s="151">
        <v>351</v>
      </c>
    </row>
    <row r="162" spans="1:9" s="6" customFormat="1" ht="11.25">
      <c r="A162" s="155" t="s">
        <v>224</v>
      </c>
      <c r="B162" s="160">
        <v>2165</v>
      </c>
      <c r="C162" s="160" t="s">
        <v>722</v>
      </c>
      <c r="D162" s="160"/>
      <c r="E162" s="161" t="s">
        <v>57</v>
      </c>
      <c r="F162" s="160" t="s">
        <v>47</v>
      </c>
      <c r="G162" s="160" t="s">
        <v>50</v>
      </c>
      <c r="H162" s="160" t="s">
        <v>51</v>
      </c>
      <c r="I162" s="161">
        <v>5</v>
      </c>
    </row>
    <row r="163" spans="1:13" s="102" customFormat="1" ht="12.75">
      <c r="A163" s="155" t="s">
        <v>225</v>
      </c>
      <c r="B163" s="160">
        <v>2175</v>
      </c>
      <c r="C163" s="160" t="s">
        <v>723</v>
      </c>
      <c r="D163" s="160"/>
      <c r="E163" s="161" t="s">
        <v>498</v>
      </c>
      <c r="F163" s="160" t="s">
        <v>39</v>
      </c>
      <c r="G163" s="160" t="s">
        <v>85</v>
      </c>
      <c r="H163" s="160" t="s">
        <v>161</v>
      </c>
      <c r="I163" s="161">
        <v>1</v>
      </c>
      <c r="J163" s="150" t="s">
        <v>677</v>
      </c>
      <c r="K163" s="150" t="s">
        <v>57</v>
      </c>
      <c r="L163" s="150" t="s">
        <v>568</v>
      </c>
      <c r="M163" s="151">
        <v>229</v>
      </c>
    </row>
    <row r="164" spans="1:13" s="6" customFormat="1" ht="11.25">
      <c r="A164" s="155" t="s">
        <v>226</v>
      </c>
      <c r="B164" s="160">
        <v>2176</v>
      </c>
      <c r="C164" s="160" t="s">
        <v>724</v>
      </c>
      <c r="D164" s="160"/>
      <c r="E164" s="161" t="s">
        <v>57</v>
      </c>
      <c r="F164" s="160" t="s">
        <v>39</v>
      </c>
      <c r="G164" s="160" t="s">
        <v>85</v>
      </c>
      <c r="H164" s="160" t="s">
        <v>504</v>
      </c>
      <c r="I164" s="161" t="s">
        <v>57</v>
      </c>
      <c r="J164" s="150" t="s">
        <v>678</v>
      </c>
      <c r="K164" s="150" t="s">
        <v>57</v>
      </c>
      <c r="L164" s="150" t="s">
        <v>172</v>
      </c>
      <c r="M164" s="151">
        <v>464</v>
      </c>
    </row>
    <row r="165" spans="1:13" s="6" customFormat="1" ht="11.25">
      <c r="A165" s="155" t="s">
        <v>227</v>
      </c>
      <c r="B165" s="160">
        <v>2189</v>
      </c>
      <c r="C165" s="160" t="s">
        <v>725</v>
      </c>
      <c r="D165" s="160"/>
      <c r="E165" s="161" t="s">
        <v>57</v>
      </c>
      <c r="F165" s="160" t="s">
        <v>39</v>
      </c>
      <c r="G165" s="160" t="s">
        <v>85</v>
      </c>
      <c r="H165" s="160" t="s">
        <v>960</v>
      </c>
      <c r="I165" s="161">
        <v>2</v>
      </c>
      <c r="J165" s="150" t="s">
        <v>679</v>
      </c>
      <c r="K165" s="150" t="s">
        <v>57</v>
      </c>
      <c r="L165" s="150" t="s">
        <v>68</v>
      </c>
      <c r="M165" s="151">
        <v>374</v>
      </c>
    </row>
    <row r="166" spans="1:13" s="6" customFormat="1" ht="11.25">
      <c r="A166" s="155" t="s">
        <v>228</v>
      </c>
      <c r="B166" s="160">
        <v>2204</v>
      </c>
      <c r="C166" s="160" t="s">
        <v>726</v>
      </c>
      <c r="D166" s="160"/>
      <c r="E166" s="161" t="s">
        <v>498</v>
      </c>
      <c r="F166" s="160" t="s">
        <v>39</v>
      </c>
      <c r="G166" s="160" t="s">
        <v>85</v>
      </c>
      <c r="H166" s="160" t="s">
        <v>504</v>
      </c>
      <c r="I166" s="161">
        <v>1</v>
      </c>
      <c r="J166" s="150" t="s">
        <v>680</v>
      </c>
      <c r="K166" s="150" t="s">
        <v>57</v>
      </c>
      <c r="L166" s="150" t="s">
        <v>68</v>
      </c>
      <c r="M166" s="151">
        <v>291</v>
      </c>
    </row>
    <row r="167" spans="1:13" s="6" customFormat="1" ht="11.25">
      <c r="A167" s="155" t="s">
        <v>229</v>
      </c>
      <c r="B167" s="160">
        <v>2205</v>
      </c>
      <c r="C167" s="160" t="s">
        <v>727</v>
      </c>
      <c r="D167" s="160"/>
      <c r="E167" s="161" t="s">
        <v>498</v>
      </c>
      <c r="F167" s="160" t="s">
        <v>39</v>
      </c>
      <c r="G167" s="160" t="s">
        <v>85</v>
      </c>
      <c r="H167" s="160" t="s">
        <v>504</v>
      </c>
      <c r="I167" s="161">
        <v>5</v>
      </c>
      <c r="J167" s="150" t="s">
        <v>681</v>
      </c>
      <c r="K167" s="150" t="s">
        <v>57</v>
      </c>
      <c r="L167" s="150" t="s">
        <v>68</v>
      </c>
      <c r="M167" s="151">
        <v>32</v>
      </c>
    </row>
    <row r="168" spans="1:13" s="6" customFormat="1" ht="11.25">
      <c r="A168" s="155" t="s">
        <v>230</v>
      </c>
      <c r="B168" s="160">
        <v>2298</v>
      </c>
      <c r="C168" s="160" t="s">
        <v>729</v>
      </c>
      <c r="D168" s="160"/>
      <c r="E168" s="161" t="s">
        <v>498</v>
      </c>
      <c r="F168" s="160" t="s">
        <v>47</v>
      </c>
      <c r="G168" s="160" t="s">
        <v>48</v>
      </c>
      <c r="H168" s="160" t="s">
        <v>670</v>
      </c>
      <c r="I168" s="161">
        <v>5</v>
      </c>
      <c r="J168" s="150" t="s">
        <v>682</v>
      </c>
      <c r="K168" s="150" t="s">
        <v>498</v>
      </c>
      <c r="L168" s="150" t="s">
        <v>506</v>
      </c>
      <c r="M168" s="151">
        <v>352</v>
      </c>
    </row>
    <row r="169" spans="1:9" s="6" customFormat="1" ht="11.25">
      <c r="A169" s="155" t="s">
        <v>231</v>
      </c>
      <c r="B169" s="160">
        <v>2318</v>
      </c>
      <c r="C169" s="160" t="s">
        <v>730</v>
      </c>
      <c r="D169" s="160"/>
      <c r="E169" s="161" t="s">
        <v>57</v>
      </c>
      <c r="F169" s="160" t="s">
        <v>47</v>
      </c>
      <c r="G169" s="160" t="s">
        <v>50</v>
      </c>
      <c r="H169" s="160" t="s">
        <v>82</v>
      </c>
      <c r="I169" s="161">
        <v>5</v>
      </c>
    </row>
    <row r="170" spans="1:13" s="6" customFormat="1" ht="11.25">
      <c r="A170" s="155" t="s">
        <v>232</v>
      </c>
      <c r="B170" s="160">
        <v>2327</v>
      </c>
      <c r="C170" s="160" t="s">
        <v>732</v>
      </c>
      <c r="D170" s="160"/>
      <c r="E170" s="161" t="s">
        <v>57</v>
      </c>
      <c r="F170" s="160" t="s">
        <v>39</v>
      </c>
      <c r="G170" s="160" t="s">
        <v>85</v>
      </c>
      <c r="H170" s="160" t="s">
        <v>161</v>
      </c>
      <c r="I170" s="161">
        <v>2</v>
      </c>
      <c r="J170" s="150" t="s">
        <v>683</v>
      </c>
      <c r="K170" s="150" t="s">
        <v>57</v>
      </c>
      <c r="L170" s="150" t="s">
        <v>82</v>
      </c>
      <c r="M170" s="151">
        <v>161</v>
      </c>
    </row>
    <row r="171" spans="1:13" s="6" customFormat="1" ht="11.25">
      <c r="A171" s="155" t="s">
        <v>233</v>
      </c>
      <c r="B171" s="160">
        <v>2332</v>
      </c>
      <c r="C171" s="160" t="s">
        <v>977</v>
      </c>
      <c r="D171" s="160"/>
      <c r="E171" s="161" t="s">
        <v>498</v>
      </c>
      <c r="F171" s="160" t="s">
        <v>39</v>
      </c>
      <c r="G171" s="160" t="s">
        <v>85</v>
      </c>
      <c r="H171" s="160" t="s">
        <v>960</v>
      </c>
      <c r="I171" s="161">
        <v>2</v>
      </c>
      <c r="J171" s="152" t="s">
        <v>684</v>
      </c>
      <c r="K171" s="150" t="s">
        <v>498</v>
      </c>
      <c r="L171" s="150" t="s">
        <v>74</v>
      </c>
      <c r="M171" s="150"/>
    </row>
    <row r="172" spans="1:13" s="102" customFormat="1" ht="12.75">
      <c r="A172" s="155" t="s">
        <v>234</v>
      </c>
      <c r="B172" s="160">
        <v>2341</v>
      </c>
      <c r="C172" s="160" t="s">
        <v>734</v>
      </c>
      <c r="D172" s="160"/>
      <c r="E172" s="161" t="s">
        <v>498</v>
      </c>
      <c r="F172" s="160" t="s">
        <v>39</v>
      </c>
      <c r="G172" s="160" t="s">
        <v>85</v>
      </c>
      <c r="H172" s="160" t="s">
        <v>504</v>
      </c>
      <c r="I172" s="161" t="s">
        <v>57</v>
      </c>
      <c r="J172" s="150" t="s">
        <v>685</v>
      </c>
      <c r="K172" s="150" t="s">
        <v>57</v>
      </c>
      <c r="L172" s="150" t="s">
        <v>533</v>
      </c>
      <c r="M172" s="151">
        <v>188</v>
      </c>
    </row>
    <row r="173" spans="1:13" s="102" customFormat="1" ht="12.75">
      <c r="A173" s="155" t="s">
        <v>235</v>
      </c>
      <c r="B173" s="160">
        <v>2356</v>
      </c>
      <c r="C173" s="160" t="s">
        <v>735</v>
      </c>
      <c r="D173" s="160"/>
      <c r="E173" s="161" t="s">
        <v>57</v>
      </c>
      <c r="F173" s="160" t="s">
        <v>39</v>
      </c>
      <c r="G173" s="160" t="s">
        <v>85</v>
      </c>
      <c r="H173" s="160" t="s">
        <v>161</v>
      </c>
      <c r="I173" s="161">
        <v>2</v>
      </c>
      <c r="J173" s="150" t="s">
        <v>686</v>
      </c>
      <c r="K173" s="150" t="s">
        <v>498</v>
      </c>
      <c r="L173" s="150" t="s">
        <v>51</v>
      </c>
      <c r="M173" s="151">
        <v>195</v>
      </c>
    </row>
    <row r="174" spans="1:13" s="6" customFormat="1" ht="11.25">
      <c r="A174" s="155" t="s">
        <v>236</v>
      </c>
      <c r="B174" s="160">
        <v>2367</v>
      </c>
      <c r="C174" s="160" t="s">
        <v>736</v>
      </c>
      <c r="D174" s="160"/>
      <c r="E174" s="161" t="s">
        <v>57</v>
      </c>
      <c r="F174" s="160" t="s">
        <v>39</v>
      </c>
      <c r="G174" s="160" t="s">
        <v>40</v>
      </c>
      <c r="H174" s="160" t="s">
        <v>99</v>
      </c>
      <c r="I174" s="161">
        <v>3</v>
      </c>
      <c r="J174" s="150" t="s">
        <v>687</v>
      </c>
      <c r="K174" s="150" t="s">
        <v>497</v>
      </c>
      <c r="L174" s="150" t="s">
        <v>527</v>
      </c>
      <c r="M174" s="151">
        <v>265</v>
      </c>
    </row>
    <row r="175" spans="1:9" s="6" customFormat="1" ht="11.25">
      <c r="A175" s="155" t="s">
        <v>237</v>
      </c>
      <c r="B175" s="160">
        <v>2369</v>
      </c>
      <c r="C175" s="160" t="s">
        <v>738</v>
      </c>
      <c r="D175" s="160"/>
      <c r="E175" s="161" t="s">
        <v>57</v>
      </c>
      <c r="F175" s="160" t="s">
        <v>39</v>
      </c>
      <c r="G175" s="160" t="s">
        <v>85</v>
      </c>
      <c r="H175" s="160" t="s">
        <v>114</v>
      </c>
      <c r="I175" s="161">
        <v>2</v>
      </c>
    </row>
    <row r="176" spans="1:13" s="6" customFormat="1" ht="11.25">
      <c r="A176" s="155" t="s">
        <v>238</v>
      </c>
      <c r="B176" s="160">
        <v>2374</v>
      </c>
      <c r="C176" s="160" t="s">
        <v>739</v>
      </c>
      <c r="D176" s="160"/>
      <c r="E176" s="161" t="s">
        <v>962</v>
      </c>
      <c r="F176" s="160" t="s">
        <v>39</v>
      </c>
      <c r="G176" s="160" t="s">
        <v>85</v>
      </c>
      <c r="H176" s="160" t="s">
        <v>114</v>
      </c>
      <c r="I176" s="161">
        <v>4</v>
      </c>
      <c r="J176" s="150" t="s">
        <v>688</v>
      </c>
      <c r="K176" s="150" t="s">
        <v>57</v>
      </c>
      <c r="L176" s="150" t="s">
        <v>504</v>
      </c>
      <c r="M176" s="151">
        <v>120</v>
      </c>
    </row>
    <row r="177" spans="1:9" s="6" customFormat="1" ht="11.25">
      <c r="A177" s="155" t="s">
        <v>239</v>
      </c>
      <c r="B177" s="160">
        <v>2390</v>
      </c>
      <c r="C177" s="160" t="s">
        <v>740</v>
      </c>
      <c r="D177" s="160"/>
      <c r="E177" s="161" t="s">
        <v>497</v>
      </c>
      <c r="F177" s="160" t="s">
        <v>39</v>
      </c>
      <c r="G177" s="160" t="s">
        <v>85</v>
      </c>
      <c r="H177" s="160" t="s">
        <v>161</v>
      </c>
      <c r="I177" s="161" t="s">
        <v>57</v>
      </c>
    </row>
    <row r="178" spans="1:13" s="6" customFormat="1" ht="11.25">
      <c r="A178" s="155" t="s">
        <v>240</v>
      </c>
      <c r="B178" s="160">
        <v>2395</v>
      </c>
      <c r="C178" s="160" t="s">
        <v>741</v>
      </c>
      <c r="D178" s="160"/>
      <c r="E178" s="161" t="s">
        <v>962</v>
      </c>
      <c r="F178" s="160" t="s">
        <v>47</v>
      </c>
      <c r="G178" s="160" t="s">
        <v>50</v>
      </c>
      <c r="H178" s="160" t="s">
        <v>59</v>
      </c>
      <c r="I178" s="161">
        <v>4</v>
      </c>
      <c r="J178" s="150" t="s">
        <v>689</v>
      </c>
      <c r="K178" s="150" t="s">
        <v>57</v>
      </c>
      <c r="L178" s="150" t="s">
        <v>172</v>
      </c>
      <c r="M178" s="151">
        <v>106</v>
      </c>
    </row>
    <row r="179" spans="1:13" s="6" customFormat="1" ht="11.25">
      <c r="A179" s="155" t="s">
        <v>241</v>
      </c>
      <c r="B179" s="160">
        <v>2396</v>
      </c>
      <c r="C179" s="160" t="s">
        <v>742</v>
      </c>
      <c r="D179" s="160"/>
      <c r="E179" s="161" t="s">
        <v>57</v>
      </c>
      <c r="F179" s="160" t="s">
        <v>47</v>
      </c>
      <c r="G179" s="160" t="s">
        <v>50</v>
      </c>
      <c r="H179" s="160" t="s">
        <v>59</v>
      </c>
      <c r="I179" s="161">
        <v>4</v>
      </c>
      <c r="J179" s="150" t="s">
        <v>690</v>
      </c>
      <c r="K179" s="150" t="s">
        <v>497</v>
      </c>
      <c r="L179" s="150" t="s">
        <v>74</v>
      </c>
      <c r="M179" s="151">
        <v>273</v>
      </c>
    </row>
    <row r="180" spans="1:13" s="6" customFormat="1" ht="11.25">
      <c r="A180" s="155" t="s">
        <v>242</v>
      </c>
      <c r="B180" s="160">
        <v>2399</v>
      </c>
      <c r="C180" s="160" t="s">
        <v>743</v>
      </c>
      <c r="D180" s="160"/>
      <c r="E180" s="161" t="s">
        <v>57</v>
      </c>
      <c r="F180" s="160" t="s">
        <v>47</v>
      </c>
      <c r="G180" s="160" t="s">
        <v>50</v>
      </c>
      <c r="H180" s="160" t="s">
        <v>313</v>
      </c>
      <c r="I180" s="161">
        <v>5</v>
      </c>
      <c r="J180" s="150" t="s">
        <v>691</v>
      </c>
      <c r="K180" s="150" t="s">
        <v>57</v>
      </c>
      <c r="L180" s="150" t="s">
        <v>51</v>
      </c>
      <c r="M180" s="151">
        <v>412</v>
      </c>
    </row>
    <row r="181" spans="1:13" s="6" customFormat="1" ht="11.25">
      <c r="A181" s="155" t="s">
        <v>243</v>
      </c>
      <c r="B181" s="160">
        <v>2402</v>
      </c>
      <c r="C181" s="160" t="s">
        <v>744</v>
      </c>
      <c r="D181" s="160"/>
      <c r="E181" s="161" t="s">
        <v>57</v>
      </c>
      <c r="F181" s="160" t="s">
        <v>47</v>
      </c>
      <c r="G181" s="160" t="s">
        <v>50</v>
      </c>
      <c r="H181" s="160" t="s">
        <v>313</v>
      </c>
      <c r="I181" s="161">
        <v>5</v>
      </c>
      <c r="J181" s="150" t="s">
        <v>692</v>
      </c>
      <c r="K181" s="150" t="s">
        <v>57</v>
      </c>
      <c r="L181" s="150" t="s">
        <v>151</v>
      </c>
      <c r="M181" s="151">
        <v>510</v>
      </c>
    </row>
    <row r="182" spans="1:9" s="6" customFormat="1" ht="11.25">
      <c r="A182" s="155" t="s">
        <v>244</v>
      </c>
      <c r="B182" s="160">
        <v>2403</v>
      </c>
      <c r="C182" s="160" t="s">
        <v>745</v>
      </c>
      <c r="D182" s="160"/>
      <c r="E182" s="161" t="s">
        <v>57</v>
      </c>
      <c r="F182" s="160" t="s">
        <v>47</v>
      </c>
      <c r="G182" s="160" t="s">
        <v>50</v>
      </c>
      <c r="H182" s="160" t="s">
        <v>537</v>
      </c>
      <c r="I182" s="161">
        <v>3</v>
      </c>
    </row>
    <row r="183" spans="1:13" s="6" customFormat="1" ht="11.25">
      <c r="A183" s="155" t="s">
        <v>245</v>
      </c>
      <c r="B183" s="160">
        <v>2433</v>
      </c>
      <c r="C183" s="160" t="s">
        <v>746</v>
      </c>
      <c r="D183" s="160"/>
      <c r="E183" s="161" t="s">
        <v>57</v>
      </c>
      <c r="F183" s="160" t="s">
        <v>39</v>
      </c>
      <c r="G183" s="160" t="s">
        <v>85</v>
      </c>
      <c r="H183" s="160" t="s">
        <v>504</v>
      </c>
      <c r="I183" s="161">
        <v>1</v>
      </c>
      <c r="J183" s="152" t="s">
        <v>693</v>
      </c>
      <c r="K183" s="150" t="s">
        <v>498</v>
      </c>
      <c r="L183" s="150" t="s">
        <v>74</v>
      </c>
      <c r="M183" s="150"/>
    </row>
    <row r="184" spans="1:13" s="6" customFormat="1" ht="11.25">
      <c r="A184" s="155" t="s">
        <v>246</v>
      </c>
      <c r="B184" s="160">
        <v>2434</v>
      </c>
      <c r="C184" s="160" t="s">
        <v>747</v>
      </c>
      <c r="D184" s="160"/>
      <c r="E184" s="161" t="s">
        <v>57</v>
      </c>
      <c r="F184" s="160" t="s">
        <v>39</v>
      </c>
      <c r="G184" s="160" t="s">
        <v>85</v>
      </c>
      <c r="H184" s="160" t="s">
        <v>504</v>
      </c>
      <c r="I184" s="161" t="s">
        <v>57</v>
      </c>
      <c r="J184" s="150" t="s">
        <v>694</v>
      </c>
      <c r="K184" s="150" t="s">
        <v>57</v>
      </c>
      <c r="L184" s="150" t="s">
        <v>161</v>
      </c>
      <c r="M184" s="151">
        <v>445</v>
      </c>
    </row>
    <row r="185" spans="1:13" s="102" customFormat="1" ht="12.75">
      <c r="A185" s="155" t="s">
        <v>247</v>
      </c>
      <c r="B185" s="160">
        <v>2454</v>
      </c>
      <c r="C185" s="160" t="s">
        <v>748</v>
      </c>
      <c r="D185" s="160"/>
      <c r="E185" s="161" t="s">
        <v>498</v>
      </c>
      <c r="F185" s="160" t="s">
        <v>39</v>
      </c>
      <c r="G185" s="160" t="s">
        <v>85</v>
      </c>
      <c r="H185" s="160" t="s">
        <v>504</v>
      </c>
      <c r="I185" s="161">
        <v>3</v>
      </c>
      <c r="J185" s="150" t="s">
        <v>695</v>
      </c>
      <c r="K185" s="150" t="s">
        <v>57</v>
      </c>
      <c r="L185" s="150" t="s">
        <v>506</v>
      </c>
      <c r="M185" s="151">
        <v>395</v>
      </c>
    </row>
    <row r="186" spans="1:13" s="6" customFormat="1" ht="11.25">
      <c r="A186" s="155" t="s">
        <v>248</v>
      </c>
      <c r="B186" s="160">
        <v>2472</v>
      </c>
      <c r="C186" s="160" t="s">
        <v>750</v>
      </c>
      <c r="D186" s="160"/>
      <c r="E186" s="161" t="s">
        <v>962</v>
      </c>
      <c r="F186" s="160" t="s">
        <v>47</v>
      </c>
      <c r="G186" s="160" t="s">
        <v>50</v>
      </c>
      <c r="H186" s="160" t="s">
        <v>537</v>
      </c>
      <c r="I186" s="161">
        <v>3</v>
      </c>
      <c r="J186" s="150" t="s">
        <v>696</v>
      </c>
      <c r="K186" s="150" t="s">
        <v>57</v>
      </c>
      <c r="L186" s="150" t="s">
        <v>568</v>
      </c>
      <c r="M186" s="151">
        <v>265</v>
      </c>
    </row>
    <row r="187" spans="1:13" s="6" customFormat="1" ht="11.25">
      <c r="A187" s="155" t="s">
        <v>249</v>
      </c>
      <c r="B187" s="160">
        <v>2484</v>
      </c>
      <c r="C187" s="160" t="s">
        <v>751</v>
      </c>
      <c r="D187" s="160"/>
      <c r="E187" s="161" t="s">
        <v>497</v>
      </c>
      <c r="F187" s="160" t="s">
        <v>39</v>
      </c>
      <c r="G187" s="160" t="s">
        <v>40</v>
      </c>
      <c r="H187" s="160" t="s">
        <v>74</v>
      </c>
      <c r="I187" s="161">
        <v>2</v>
      </c>
      <c r="J187" s="152" t="s">
        <v>697</v>
      </c>
      <c r="K187" s="150" t="s">
        <v>57</v>
      </c>
      <c r="L187" s="150" t="s">
        <v>151</v>
      </c>
      <c r="M187" s="150"/>
    </row>
    <row r="188" spans="1:13" s="6" customFormat="1" ht="11.25">
      <c r="A188" s="155" t="s">
        <v>250</v>
      </c>
      <c r="B188" s="160">
        <v>2502</v>
      </c>
      <c r="C188" s="160" t="s">
        <v>752</v>
      </c>
      <c r="D188" s="160"/>
      <c r="E188" s="161" t="s">
        <v>497</v>
      </c>
      <c r="F188" s="160" t="s">
        <v>47</v>
      </c>
      <c r="G188" s="160" t="s">
        <v>50</v>
      </c>
      <c r="H188" s="160" t="s">
        <v>66</v>
      </c>
      <c r="I188" s="161">
        <v>3</v>
      </c>
      <c r="J188" s="150" t="s">
        <v>698</v>
      </c>
      <c r="K188" s="150" t="s">
        <v>57</v>
      </c>
      <c r="L188" s="150" t="s">
        <v>151</v>
      </c>
      <c r="M188" s="151">
        <v>93</v>
      </c>
    </row>
    <row r="189" spans="1:13" s="6" customFormat="1" ht="11.25">
      <c r="A189" s="155" t="s">
        <v>251</v>
      </c>
      <c r="B189" s="160">
        <v>2503</v>
      </c>
      <c r="C189" s="160" t="s">
        <v>753</v>
      </c>
      <c r="D189" s="160"/>
      <c r="E189" s="161" t="s">
        <v>57</v>
      </c>
      <c r="F189" s="160" t="s">
        <v>47</v>
      </c>
      <c r="G189" s="160" t="s">
        <v>50</v>
      </c>
      <c r="H189" s="160" t="s">
        <v>66</v>
      </c>
      <c r="I189" s="161">
        <v>5</v>
      </c>
      <c r="J189" s="150" t="s">
        <v>699</v>
      </c>
      <c r="K189" s="150" t="s">
        <v>57</v>
      </c>
      <c r="L189" s="150" t="s">
        <v>151</v>
      </c>
      <c r="M189" s="151">
        <v>523</v>
      </c>
    </row>
    <row r="190" spans="1:13" s="6" customFormat="1" ht="11.25">
      <c r="A190" s="155" t="s">
        <v>252</v>
      </c>
      <c r="B190" s="160">
        <v>2534</v>
      </c>
      <c r="C190" s="160" t="s">
        <v>754</v>
      </c>
      <c r="D190" s="160"/>
      <c r="E190" s="161" t="s">
        <v>57</v>
      </c>
      <c r="F190" s="160" t="s">
        <v>39</v>
      </c>
      <c r="G190" s="160" t="s">
        <v>85</v>
      </c>
      <c r="H190" s="160" t="s">
        <v>960</v>
      </c>
      <c r="I190" s="161">
        <v>2</v>
      </c>
      <c r="J190" s="152" t="s">
        <v>700</v>
      </c>
      <c r="K190" s="150" t="s">
        <v>57</v>
      </c>
      <c r="L190" s="150" t="s">
        <v>172</v>
      </c>
      <c r="M190" s="150"/>
    </row>
    <row r="191" spans="1:9" s="6" customFormat="1" ht="11.25">
      <c r="A191" s="155" t="s">
        <v>253</v>
      </c>
      <c r="B191" s="160">
        <v>2536</v>
      </c>
      <c r="C191" s="160" t="s">
        <v>755</v>
      </c>
      <c r="D191" s="160"/>
      <c r="E191" s="161" t="s">
        <v>497</v>
      </c>
      <c r="F191" s="160" t="s">
        <v>47</v>
      </c>
      <c r="G191" s="160" t="s">
        <v>48</v>
      </c>
      <c r="H191" s="160" t="s">
        <v>506</v>
      </c>
      <c r="I191" s="161">
        <v>2</v>
      </c>
    </row>
    <row r="192" spans="1:13" s="6" customFormat="1" ht="11.25">
      <c r="A192" s="155" t="s">
        <v>254</v>
      </c>
      <c r="B192" s="160">
        <v>2556</v>
      </c>
      <c r="C192" s="160" t="s">
        <v>756</v>
      </c>
      <c r="D192" s="160"/>
      <c r="E192" s="161" t="s">
        <v>57</v>
      </c>
      <c r="F192" s="160" t="s">
        <v>39</v>
      </c>
      <c r="G192" s="160" t="s">
        <v>40</v>
      </c>
      <c r="H192" s="160" t="s">
        <v>530</v>
      </c>
      <c r="I192" s="161">
        <v>3</v>
      </c>
      <c r="J192" s="150" t="s">
        <v>701</v>
      </c>
      <c r="K192" s="150" t="s">
        <v>497</v>
      </c>
      <c r="L192" s="150" t="s">
        <v>114</v>
      </c>
      <c r="M192" s="151">
        <v>294</v>
      </c>
    </row>
    <row r="193" spans="1:13" s="6" customFormat="1" ht="11.25">
      <c r="A193" s="155" t="s">
        <v>255</v>
      </c>
      <c r="B193" s="160">
        <v>2565</v>
      </c>
      <c r="C193" s="160" t="s">
        <v>759</v>
      </c>
      <c r="D193" s="160"/>
      <c r="E193" s="161" t="s">
        <v>57</v>
      </c>
      <c r="F193" s="160" t="s">
        <v>39</v>
      </c>
      <c r="G193" s="160" t="s">
        <v>85</v>
      </c>
      <c r="H193" s="160" t="s">
        <v>504</v>
      </c>
      <c r="I193" s="161">
        <v>4</v>
      </c>
      <c r="J193" s="150" t="s">
        <v>702</v>
      </c>
      <c r="K193" s="150" t="s">
        <v>499</v>
      </c>
      <c r="L193" s="150" t="s">
        <v>74</v>
      </c>
      <c r="M193" s="151">
        <v>400</v>
      </c>
    </row>
    <row r="194" spans="1:9" s="6" customFormat="1" ht="11.25">
      <c r="A194" s="155" t="s">
        <v>256</v>
      </c>
      <c r="B194" s="160">
        <v>2567</v>
      </c>
      <c r="C194" s="160" t="s">
        <v>760</v>
      </c>
      <c r="D194" s="160"/>
      <c r="E194" s="161" t="s">
        <v>497</v>
      </c>
      <c r="F194" s="160" t="s">
        <v>39</v>
      </c>
      <c r="G194" s="160" t="s">
        <v>85</v>
      </c>
      <c r="H194" s="160" t="s">
        <v>114</v>
      </c>
      <c r="I194" s="161">
        <v>2</v>
      </c>
    </row>
    <row r="195" spans="1:9" s="6" customFormat="1" ht="11.25">
      <c r="A195" s="155" t="s">
        <v>257</v>
      </c>
      <c r="B195" s="160">
        <v>2570</v>
      </c>
      <c r="C195" s="160" t="s">
        <v>762</v>
      </c>
      <c r="D195" s="160"/>
      <c r="E195" s="161" t="s">
        <v>498</v>
      </c>
      <c r="F195" s="160" t="s">
        <v>47</v>
      </c>
      <c r="G195" s="160" t="s">
        <v>50</v>
      </c>
      <c r="H195" s="160" t="s">
        <v>59</v>
      </c>
      <c r="I195" s="161">
        <v>2</v>
      </c>
    </row>
    <row r="196" spans="1:9" s="6" customFormat="1" ht="11.25">
      <c r="A196" s="155" t="s">
        <v>258</v>
      </c>
      <c r="B196" s="160">
        <v>2573</v>
      </c>
      <c r="C196" s="160" t="s">
        <v>763</v>
      </c>
      <c r="D196" s="160"/>
      <c r="E196" s="161" t="s">
        <v>962</v>
      </c>
      <c r="F196" s="160" t="s">
        <v>47</v>
      </c>
      <c r="G196" s="160" t="s">
        <v>50</v>
      </c>
      <c r="H196" s="160" t="s">
        <v>533</v>
      </c>
      <c r="I196" s="161">
        <v>5</v>
      </c>
    </row>
    <row r="197" spans="1:13" s="102" customFormat="1" ht="12.75">
      <c r="A197" s="155" t="s">
        <v>259</v>
      </c>
      <c r="B197" s="160">
        <v>2577</v>
      </c>
      <c r="C197" s="160" t="s">
        <v>764</v>
      </c>
      <c r="D197" s="160"/>
      <c r="E197" s="161" t="s">
        <v>57</v>
      </c>
      <c r="F197" s="160" t="s">
        <v>39</v>
      </c>
      <c r="G197" s="160" t="s">
        <v>85</v>
      </c>
      <c r="H197" s="160" t="s">
        <v>161</v>
      </c>
      <c r="I197" s="161">
        <v>3</v>
      </c>
      <c r="J197" s="152" t="s">
        <v>703</v>
      </c>
      <c r="K197" s="150" t="s">
        <v>57</v>
      </c>
      <c r="L197" s="150" t="s">
        <v>51</v>
      </c>
      <c r="M197" s="150"/>
    </row>
    <row r="198" spans="1:13" s="6" customFormat="1" ht="11.25">
      <c r="A198" s="155" t="s">
        <v>260</v>
      </c>
      <c r="B198" s="160">
        <v>2583</v>
      </c>
      <c r="C198" s="160" t="s">
        <v>765</v>
      </c>
      <c r="D198" s="160"/>
      <c r="E198" s="161" t="s">
        <v>57</v>
      </c>
      <c r="F198" s="160" t="s">
        <v>47</v>
      </c>
      <c r="G198" s="160" t="s">
        <v>48</v>
      </c>
      <c r="H198" s="160" t="s">
        <v>117</v>
      </c>
      <c r="I198" s="161">
        <v>3</v>
      </c>
      <c r="J198" s="152" t="s">
        <v>704</v>
      </c>
      <c r="K198" s="150" t="s">
        <v>57</v>
      </c>
      <c r="L198" s="150" t="s">
        <v>172</v>
      </c>
      <c r="M198" s="150"/>
    </row>
    <row r="199" spans="1:13" s="6" customFormat="1" ht="11.25">
      <c r="A199" s="155" t="s">
        <v>261</v>
      </c>
      <c r="B199" s="160">
        <v>2590</v>
      </c>
      <c r="C199" s="160" t="s">
        <v>767</v>
      </c>
      <c r="D199" s="160"/>
      <c r="E199" s="161" t="s">
        <v>498</v>
      </c>
      <c r="F199" s="160" t="s">
        <v>47</v>
      </c>
      <c r="G199" s="160" t="s">
        <v>50</v>
      </c>
      <c r="H199" s="160" t="s">
        <v>537</v>
      </c>
      <c r="I199" s="161">
        <v>3</v>
      </c>
      <c r="J199" s="150" t="s">
        <v>532</v>
      </c>
      <c r="K199" s="150" t="s">
        <v>57</v>
      </c>
      <c r="L199" s="150" t="s">
        <v>670</v>
      </c>
      <c r="M199" s="151">
        <v>294</v>
      </c>
    </row>
    <row r="200" spans="1:13" s="6" customFormat="1" ht="11.25">
      <c r="A200" s="155" t="s">
        <v>262</v>
      </c>
      <c r="B200" s="160">
        <v>2592</v>
      </c>
      <c r="C200" s="160" t="s">
        <v>768</v>
      </c>
      <c r="D200" s="160"/>
      <c r="E200" s="161" t="s">
        <v>500</v>
      </c>
      <c r="F200" s="160" t="s">
        <v>47</v>
      </c>
      <c r="G200" s="160" t="s">
        <v>50</v>
      </c>
      <c r="H200" s="160" t="s">
        <v>537</v>
      </c>
      <c r="I200" s="161">
        <v>4</v>
      </c>
      <c r="J200" s="150" t="s">
        <v>705</v>
      </c>
      <c r="K200" s="150" t="s">
        <v>57</v>
      </c>
      <c r="L200" s="150" t="s">
        <v>68</v>
      </c>
      <c r="M200" s="151">
        <v>434</v>
      </c>
    </row>
    <row r="201" spans="1:13" s="6" customFormat="1" ht="11.25">
      <c r="A201" s="155" t="s">
        <v>263</v>
      </c>
      <c r="B201" s="160">
        <v>2596</v>
      </c>
      <c r="C201" s="160" t="s">
        <v>769</v>
      </c>
      <c r="D201" s="160"/>
      <c r="E201" s="161" t="s">
        <v>962</v>
      </c>
      <c r="F201" s="160" t="s">
        <v>39</v>
      </c>
      <c r="G201" s="160" t="s">
        <v>85</v>
      </c>
      <c r="H201" s="160" t="s">
        <v>114</v>
      </c>
      <c r="I201" s="161">
        <v>1</v>
      </c>
      <c r="J201" s="150" t="s">
        <v>706</v>
      </c>
      <c r="K201" s="150" t="s">
        <v>500</v>
      </c>
      <c r="L201" s="150" t="s">
        <v>167</v>
      </c>
      <c r="M201" s="151">
        <v>397</v>
      </c>
    </row>
    <row r="202" spans="1:13" s="6" customFormat="1" ht="11.25">
      <c r="A202" s="155" t="s">
        <v>264</v>
      </c>
      <c r="B202" s="160">
        <v>2603</v>
      </c>
      <c r="C202" s="160" t="s">
        <v>770</v>
      </c>
      <c r="D202" s="160"/>
      <c r="E202" s="161" t="s">
        <v>498</v>
      </c>
      <c r="F202" s="160" t="s">
        <v>39</v>
      </c>
      <c r="G202" s="160" t="s">
        <v>40</v>
      </c>
      <c r="H202" s="160" t="s">
        <v>771</v>
      </c>
      <c r="I202" s="161">
        <v>3</v>
      </c>
      <c r="J202" s="150" t="s">
        <v>707</v>
      </c>
      <c r="K202" s="150" t="s">
        <v>57</v>
      </c>
      <c r="L202" s="150" t="s">
        <v>51</v>
      </c>
      <c r="M202" s="151">
        <v>484</v>
      </c>
    </row>
    <row r="203" spans="1:13" s="6" customFormat="1" ht="11.25">
      <c r="A203" s="155" t="s">
        <v>265</v>
      </c>
      <c r="B203" s="160">
        <v>2604</v>
      </c>
      <c r="C203" s="160" t="s">
        <v>772</v>
      </c>
      <c r="D203" s="160"/>
      <c r="E203" s="161" t="s">
        <v>497</v>
      </c>
      <c r="F203" s="160" t="s">
        <v>39</v>
      </c>
      <c r="G203" s="160" t="s">
        <v>40</v>
      </c>
      <c r="H203" s="160" t="s">
        <v>771</v>
      </c>
      <c r="I203" s="161">
        <v>4</v>
      </c>
      <c r="J203" s="150" t="s">
        <v>708</v>
      </c>
      <c r="K203" s="150" t="s">
        <v>57</v>
      </c>
      <c r="L203" s="150" t="s">
        <v>506</v>
      </c>
      <c r="M203" s="151">
        <v>99</v>
      </c>
    </row>
    <row r="204" spans="1:13" s="6" customFormat="1" ht="11.25">
      <c r="A204" s="155" t="s">
        <v>266</v>
      </c>
      <c r="B204" s="160">
        <v>2605</v>
      </c>
      <c r="C204" s="160" t="s">
        <v>773</v>
      </c>
      <c r="D204" s="160"/>
      <c r="E204" s="161" t="s">
        <v>57</v>
      </c>
      <c r="F204" s="160" t="s">
        <v>39</v>
      </c>
      <c r="G204" s="160" t="s">
        <v>40</v>
      </c>
      <c r="H204" s="160" t="s">
        <v>771</v>
      </c>
      <c r="I204" s="161">
        <v>3</v>
      </c>
      <c r="J204" s="152" t="s">
        <v>709</v>
      </c>
      <c r="K204" s="150" t="s">
        <v>57</v>
      </c>
      <c r="L204" s="150" t="s">
        <v>51</v>
      </c>
      <c r="M204" s="150"/>
    </row>
    <row r="205" spans="1:13" s="6" customFormat="1" ht="11.25">
      <c r="A205" s="155" t="s">
        <v>267</v>
      </c>
      <c r="B205" s="160">
        <v>2606</v>
      </c>
      <c r="C205" s="160" t="s">
        <v>774</v>
      </c>
      <c r="D205" s="160"/>
      <c r="E205" s="161" t="s">
        <v>57</v>
      </c>
      <c r="F205" s="160" t="s">
        <v>39</v>
      </c>
      <c r="G205" s="160" t="s">
        <v>40</v>
      </c>
      <c r="H205" s="160" t="s">
        <v>771</v>
      </c>
      <c r="I205" s="161">
        <v>4</v>
      </c>
      <c r="J205" s="150" t="s">
        <v>710</v>
      </c>
      <c r="K205" s="150" t="s">
        <v>57</v>
      </c>
      <c r="L205" s="150" t="s">
        <v>45</v>
      </c>
      <c r="M205" s="151">
        <v>177</v>
      </c>
    </row>
    <row r="206" spans="1:9" s="6" customFormat="1" ht="11.25">
      <c r="A206" s="155" t="s">
        <v>268</v>
      </c>
      <c r="B206" s="160">
        <v>2607</v>
      </c>
      <c r="C206" s="160" t="s">
        <v>775</v>
      </c>
      <c r="D206" s="160"/>
      <c r="E206" s="161" t="s">
        <v>497</v>
      </c>
      <c r="F206" s="160" t="s">
        <v>39</v>
      </c>
      <c r="G206" s="160" t="s">
        <v>40</v>
      </c>
      <c r="H206" s="160" t="s">
        <v>771</v>
      </c>
      <c r="I206" s="161">
        <v>5</v>
      </c>
    </row>
    <row r="207" spans="1:13" s="102" customFormat="1" ht="12.75">
      <c r="A207" s="155" t="s">
        <v>269</v>
      </c>
      <c r="B207" s="160">
        <v>2631</v>
      </c>
      <c r="C207" s="160" t="s">
        <v>776</v>
      </c>
      <c r="D207" s="160"/>
      <c r="E207" s="161" t="s">
        <v>963</v>
      </c>
      <c r="F207" s="160" t="s">
        <v>39</v>
      </c>
      <c r="G207" s="160" t="s">
        <v>85</v>
      </c>
      <c r="H207" s="160" t="s">
        <v>391</v>
      </c>
      <c r="I207" s="161">
        <v>2</v>
      </c>
      <c r="J207" s="150" t="s">
        <v>711</v>
      </c>
      <c r="K207" s="150" t="s">
        <v>57</v>
      </c>
      <c r="L207" s="150" t="s">
        <v>568</v>
      </c>
      <c r="M207" s="151">
        <v>553</v>
      </c>
    </row>
    <row r="208" spans="1:13" s="6" customFormat="1" ht="11.25">
      <c r="A208" s="155" t="s">
        <v>270</v>
      </c>
      <c r="B208" s="160">
        <v>2635</v>
      </c>
      <c r="C208" s="160" t="s">
        <v>777</v>
      </c>
      <c r="D208" s="160"/>
      <c r="E208" s="161" t="s">
        <v>57</v>
      </c>
      <c r="F208" s="160" t="s">
        <v>39</v>
      </c>
      <c r="G208" s="160" t="s">
        <v>40</v>
      </c>
      <c r="H208" s="160" t="s">
        <v>771</v>
      </c>
      <c r="I208" s="161">
        <v>4</v>
      </c>
      <c r="J208" s="150" t="s">
        <v>712</v>
      </c>
      <c r="K208" s="150" t="s">
        <v>57</v>
      </c>
      <c r="L208" s="150" t="s">
        <v>161</v>
      </c>
      <c r="M208" s="151">
        <v>54</v>
      </c>
    </row>
    <row r="209" spans="1:13" s="6" customFormat="1" ht="11.25">
      <c r="A209" s="155" t="s">
        <v>271</v>
      </c>
      <c r="B209" s="160">
        <v>2636</v>
      </c>
      <c r="C209" s="160" t="s">
        <v>778</v>
      </c>
      <c r="D209" s="160"/>
      <c r="E209" s="161" t="s">
        <v>57</v>
      </c>
      <c r="F209" s="160" t="s">
        <v>39</v>
      </c>
      <c r="G209" s="160" t="s">
        <v>40</v>
      </c>
      <c r="H209" s="160" t="s">
        <v>771</v>
      </c>
      <c r="I209" s="161">
        <v>4</v>
      </c>
      <c r="J209" s="150" t="s">
        <v>713</v>
      </c>
      <c r="K209" s="150" t="s">
        <v>57</v>
      </c>
      <c r="L209" s="150" t="s">
        <v>533</v>
      </c>
      <c r="M209" s="151">
        <v>419</v>
      </c>
    </row>
    <row r="210" spans="1:13" s="6" customFormat="1" ht="11.25">
      <c r="A210" s="155" t="s">
        <v>272</v>
      </c>
      <c r="B210" s="160">
        <v>2663</v>
      </c>
      <c r="C210" s="160" t="s">
        <v>780</v>
      </c>
      <c r="D210" s="160"/>
      <c r="E210" s="161" t="s">
        <v>962</v>
      </c>
      <c r="F210" s="160" t="s">
        <v>39</v>
      </c>
      <c r="G210" s="160" t="s">
        <v>40</v>
      </c>
      <c r="H210" s="160" t="s">
        <v>771</v>
      </c>
      <c r="I210" s="161">
        <v>5</v>
      </c>
      <c r="J210" s="152" t="s">
        <v>714</v>
      </c>
      <c r="K210" s="150" t="s">
        <v>498</v>
      </c>
      <c r="L210" s="150" t="s">
        <v>568</v>
      </c>
      <c r="M210" s="150"/>
    </row>
    <row r="211" spans="1:9" s="6" customFormat="1" ht="11.25">
      <c r="A211" s="155" t="s">
        <v>273</v>
      </c>
      <c r="B211" s="160">
        <v>2672</v>
      </c>
      <c r="C211" s="160" t="s">
        <v>781</v>
      </c>
      <c r="D211" s="160"/>
      <c r="E211" s="161" t="s">
        <v>57</v>
      </c>
      <c r="F211" s="160" t="s">
        <v>39</v>
      </c>
      <c r="G211" s="160" t="s">
        <v>40</v>
      </c>
      <c r="H211" s="160" t="s">
        <v>74</v>
      </c>
      <c r="I211" s="161" t="s">
        <v>57</v>
      </c>
    </row>
    <row r="212" spans="1:13" s="6" customFormat="1" ht="11.25">
      <c r="A212" s="155" t="s">
        <v>274</v>
      </c>
      <c r="B212" s="160">
        <v>2676</v>
      </c>
      <c r="C212" s="160" t="s">
        <v>782</v>
      </c>
      <c r="D212" s="160"/>
      <c r="E212" s="161" t="s">
        <v>57</v>
      </c>
      <c r="F212" s="160" t="s">
        <v>39</v>
      </c>
      <c r="G212" s="160" t="s">
        <v>85</v>
      </c>
      <c r="H212" s="160" t="s">
        <v>960</v>
      </c>
      <c r="I212" s="161" t="s">
        <v>57</v>
      </c>
      <c r="J212" s="150" t="s">
        <v>715</v>
      </c>
      <c r="K212" s="150" t="s">
        <v>57</v>
      </c>
      <c r="L212" s="150" t="s">
        <v>161</v>
      </c>
      <c r="M212" s="151">
        <v>122</v>
      </c>
    </row>
    <row r="213" spans="1:13" s="6" customFormat="1" ht="11.25">
      <c r="A213" s="155" t="s">
        <v>275</v>
      </c>
      <c r="B213" s="160">
        <v>2679</v>
      </c>
      <c r="C213" s="160" t="s">
        <v>784</v>
      </c>
      <c r="D213" s="160"/>
      <c r="E213" s="161" t="s">
        <v>500</v>
      </c>
      <c r="F213" s="160" t="s">
        <v>47</v>
      </c>
      <c r="G213" s="160" t="s">
        <v>50</v>
      </c>
      <c r="H213" s="160" t="s">
        <v>533</v>
      </c>
      <c r="I213" s="161">
        <v>3</v>
      </c>
      <c r="J213" s="150" t="s">
        <v>716</v>
      </c>
      <c r="K213" s="150" t="s">
        <v>57</v>
      </c>
      <c r="L213" s="150" t="s">
        <v>51</v>
      </c>
      <c r="M213" s="151">
        <v>554</v>
      </c>
    </row>
    <row r="214" spans="1:9" s="6" customFormat="1" ht="11.25">
      <c r="A214" s="155" t="s">
        <v>276</v>
      </c>
      <c r="B214" s="160">
        <v>2684</v>
      </c>
      <c r="C214" s="160" t="s">
        <v>786</v>
      </c>
      <c r="D214" s="160"/>
      <c r="E214" s="161" t="s">
        <v>57</v>
      </c>
      <c r="F214" s="160" t="s">
        <v>47</v>
      </c>
      <c r="G214" s="160" t="s">
        <v>48</v>
      </c>
      <c r="H214" s="160" t="s">
        <v>132</v>
      </c>
      <c r="I214" s="161">
        <v>2</v>
      </c>
    </row>
    <row r="215" spans="1:13" s="6" customFormat="1" ht="11.25">
      <c r="A215" s="155" t="s">
        <v>277</v>
      </c>
      <c r="B215" s="160">
        <v>2692</v>
      </c>
      <c r="C215" s="160" t="s">
        <v>975</v>
      </c>
      <c r="D215" s="160"/>
      <c r="E215" s="161" t="s">
        <v>498</v>
      </c>
      <c r="F215" s="160" t="s">
        <v>39</v>
      </c>
      <c r="G215" s="160" t="s">
        <v>85</v>
      </c>
      <c r="H215" s="160" t="s">
        <v>199</v>
      </c>
      <c r="I215" s="161">
        <v>4</v>
      </c>
      <c r="J215" s="150" t="s">
        <v>717</v>
      </c>
      <c r="K215" s="150" t="s">
        <v>57</v>
      </c>
      <c r="L215" s="150" t="s">
        <v>568</v>
      </c>
      <c r="M215" s="151">
        <v>62</v>
      </c>
    </row>
    <row r="216" spans="1:13" s="6" customFormat="1" ht="11.25">
      <c r="A216" s="155" t="s">
        <v>278</v>
      </c>
      <c r="B216" s="160">
        <v>2694</v>
      </c>
      <c r="C216" s="160" t="s">
        <v>788</v>
      </c>
      <c r="D216" s="160"/>
      <c r="E216" s="161" t="s">
        <v>57</v>
      </c>
      <c r="F216" s="160" t="s">
        <v>47</v>
      </c>
      <c r="G216" s="160" t="s">
        <v>50</v>
      </c>
      <c r="H216" s="160" t="s">
        <v>66</v>
      </c>
      <c r="I216" s="161">
        <v>3</v>
      </c>
      <c r="J216" s="152" t="s">
        <v>718</v>
      </c>
      <c r="K216" s="150" t="s">
        <v>57</v>
      </c>
      <c r="L216" s="150" t="s">
        <v>68</v>
      </c>
      <c r="M216" s="150"/>
    </row>
    <row r="217" spans="1:13" s="6" customFormat="1" ht="11.25">
      <c r="A217" s="155" t="s">
        <v>279</v>
      </c>
      <c r="B217" s="160">
        <v>2700</v>
      </c>
      <c r="C217" s="160" t="s">
        <v>789</v>
      </c>
      <c r="D217" s="160"/>
      <c r="E217" s="161" t="s">
        <v>57</v>
      </c>
      <c r="F217" s="160" t="s">
        <v>39</v>
      </c>
      <c r="G217" s="160" t="s">
        <v>40</v>
      </c>
      <c r="H217" s="160" t="s">
        <v>771</v>
      </c>
      <c r="I217" s="161">
        <v>5</v>
      </c>
      <c r="J217" s="150" t="s">
        <v>719</v>
      </c>
      <c r="K217" s="150" t="s">
        <v>57</v>
      </c>
      <c r="L217" s="150" t="s">
        <v>568</v>
      </c>
      <c r="M217" s="151">
        <v>367</v>
      </c>
    </row>
    <row r="218" spans="1:13" s="102" customFormat="1" ht="12.75">
      <c r="A218" s="155" t="s">
        <v>280</v>
      </c>
      <c r="B218" s="160">
        <v>2703</v>
      </c>
      <c r="C218" s="160" t="s">
        <v>790</v>
      </c>
      <c r="D218" s="160"/>
      <c r="E218" s="161" t="s">
        <v>498</v>
      </c>
      <c r="F218" s="160" t="s">
        <v>47</v>
      </c>
      <c r="G218" s="160" t="s">
        <v>50</v>
      </c>
      <c r="H218" s="160" t="s">
        <v>537</v>
      </c>
      <c r="I218" s="161">
        <v>4</v>
      </c>
      <c r="J218" s="152" t="s">
        <v>720</v>
      </c>
      <c r="K218" s="150" t="s">
        <v>57</v>
      </c>
      <c r="L218" s="150" t="s">
        <v>504</v>
      </c>
      <c r="M218" s="150"/>
    </row>
    <row r="219" spans="1:13" s="6" customFormat="1" ht="11.25">
      <c r="A219" s="155" t="s">
        <v>281</v>
      </c>
      <c r="B219" s="160">
        <v>2704</v>
      </c>
      <c r="C219" s="160" t="s">
        <v>791</v>
      </c>
      <c r="D219" s="160"/>
      <c r="E219" s="161" t="s">
        <v>57</v>
      </c>
      <c r="F219" s="160" t="s">
        <v>47</v>
      </c>
      <c r="G219" s="160" t="s">
        <v>50</v>
      </c>
      <c r="H219" s="160" t="s">
        <v>533</v>
      </c>
      <c r="I219" s="161">
        <v>5</v>
      </c>
      <c r="J219" s="150" t="s">
        <v>721</v>
      </c>
      <c r="K219" s="150" t="s">
        <v>57</v>
      </c>
      <c r="L219" s="150" t="s">
        <v>533</v>
      </c>
      <c r="M219" s="154">
        <v>468</v>
      </c>
    </row>
    <row r="220" spans="1:13" s="6" customFormat="1" ht="11.25">
      <c r="A220" s="155" t="s">
        <v>282</v>
      </c>
      <c r="B220" s="160">
        <v>2712</v>
      </c>
      <c r="C220" s="160" t="s">
        <v>794</v>
      </c>
      <c r="D220" s="160"/>
      <c r="E220" s="161" t="s">
        <v>500</v>
      </c>
      <c r="F220" s="160" t="s">
        <v>39</v>
      </c>
      <c r="G220" s="160" t="s">
        <v>85</v>
      </c>
      <c r="H220" s="160" t="s">
        <v>199</v>
      </c>
      <c r="I220" s="161">
        <v>4</v>
      </c>
      <c r="J220" s="150" t="s">
        <v>722</v>
      </c>
      <c r="K220" s="150" t="s">
        <v>57</v>
      </c>
      <c r="L220" s="150" t="s">
        <v>51</v>
      </c>
      <c r="M220" s="154">
        <v>104</v>
      </c>
    </row>
    <row r="221" spans="1:13" s="6" customFormat="1" ht="11.25">
      <c r="A221" s="155" t="s">
        <v>283</v>
      </c>
      <c r="B221" s="160">
        <v>2726</v>
      </c>
      <c r="C221" s="160" t="s">
        <v>795</v>
      </c>
      <c r="D221" s="160"/>
      <c r="E221" s="161" t="s">
        <v>57</v>
      </c>
      <c r="F221" s="160" t="s">
        <v>39</v>
      </c>
      <c r="G221" s="160" t="s">
        <v>40</v>
      </c>
      <c r="H221" s="160" t="s">
        <v>530</v>
      </c>
      <c r="I221" s="161">
        <v>2</v>
      </c>
      <c r="J221" s="150" t="s">
        <v>723</v>
      </c>
      <c r="K221" s="150" t="s">
        <v>498</v>
      </c>
      <c r="L221" s="150" t="s">
        <v>161</v>
      </c>
      <c r="M221" s="151">
        <v>350</v>
      </c>
    </row>
    <row r="222" spans="1:13" s="6" customFormat="1" ht="11.25">
      <c r="A222" s="155" t="s">
        <v>284</v>
      </c>
      <c r="B222" s="160">
        <v>2730</v>
      </c>
      <c r="C222" s="160" t="s">
        <v>658</v>
      </c>
      <c r="D222" s="160"/>
      <c r="E222" s="161" t="s">
        <v>499</v>
      </c>
      <c r="F222" s="160" t="s">
        <v>47</v>
      </c>
      <c r="G222" s="160" t="s">
        <v>50</v>
      </c>
      <c r="H222" s="160" t="s">
        <v>51</v>
      </c>
      <c r="I222" s="161">
        <v>4</v>
      </c>
      <c r="J222" s="150" t="s">
        <v>724</v>
      </c>
      <c r="K222" s="150" t="s">
        <v>57</v>
      </c>
      <c r="L222" s="150" t="s">
        <v>161</v>
      </c>
      <c r="M222" s="151">
        <v>458</v>
      </c>
    </row>
    <row r="223" spans="1:13" s="6" customFormat="1" ht="11.25">
      <c r="A223" s="155" t="s">
        <v>285</v>
      </c>
      <c r="B223" s="160">
        <v>2744</v>
      </c>
      <c r="C223" s="160" t="s">
        <v>797</v>
      </c>
      <c r="D223" s="160"/>
      <c r="E223" s="161" t="s">
        <v>962</v>
      </c>
      <c r="F223" s="160" t="s">
        <v>39</v>
      </c>
      <c r="G223" s="160" t="s">
        <v>85</v>
      </c>
      <c r="H223" s="160" t="s">
        <v>391</v>
      </c>
      <c r="I223" s="161">
        <v>2</v>
      </c>
      <c r="J223" s="150" t="s">
        <v>725</v>
      </c>
      <c r="K223" s="150" t="s">
        <v>57</v>
      </c>
      <c r="L223" s="150" t="s">
        <v>151</v>
      </c>
      <c r="M223" s="151">
        <v>451</v>
      </c>
    </row>
    <row r="224" spans="1:13" s="6" customFormat="1" ht="11.25">
      <c r="A224" s="155" t="s">
        <v>286</v>
      </c>
      <c r="B224" s="160">
        <v>2754</v>
      </c>
      <c r="C224" s="160" t="s">
        <v>798</v>
      </c>
      <c r="D224" s="160"/>
      <c r="E224" s="161" t="s">
        <v>57</v>
      </c>
      <c r="F224" s="160" t="s">
        <v>47</v>
      </c>
      <c r="G224" s="160" t="s">
        <v>48</v>
      </c>
      <c r="H224" s="160" t="s">
        <v>117</v>
      </c>
      <c r="I224" s="161">
        <v>5</v>
      </c>
      <c r="J224" s="150" t="s">
        <v>726</v>
      </c>
      <c r="K224" s="150" t="s">
        <v>498</v>
      </c>
      <c r="L224" s="150" t="s">
        <v>504</v>
      </c>
      <c r="M224" s="151">
        <v>127</v>
      </c>
    </row>
    <row r="225" spans="1:13" s="6" customFormat="1" ht="11.25">
      <c r="A225" s="155" t="s">
        <v>287</v>
      </c>
      <c r="B225" s="160">
        <v>2756</v>
      </c>
      <c r="C225" s="160" t="s">
        <v>799</v>
      </c>
      <c r="D225" s="160"/>
      <c r="E225" s="161" t="s">
        <v>968</v>
      </c>
      <c r="F225" s="160" t="s">
        <v>39</v>
      </c>
      <c r="G225" s="160" t="s">
        <v>40</v>
      </c>
      <c r="H225" s="160" t="s">
        <v>530</v>
      </c>
      <c r="I225" s="161">
        <v>5</v>
      </c>
      <c r="J225" s="150" t="s">
        <v>727</v>
      </c>
      <c r="K225" s="150" t="s">
        <v>498</v>
      </c>
      <c r="L225" s="150" t="s">
        <v>504</v>
      </c>
      <c r="M225" s="151">
        <v>108</v>
      </c>
    </row>
    <row r="226" spans="1:13" s="6" customFormat="1" ht="11.25">
      <c r="A226" s="155" t="s">
        <v>288</v>
      </c>
      <c r="B226" s="160">
        <v>2766</v>
      </c>
      <c r="C226" s="160" t="s">
        <v>800</v>
      </c>
      <c r="D226" s="160"/>
      <c r="E226" s="161" t="s">
        <v>57</v>
      </c>
      <c r="F226" s="160" t="s">
        <v>39</v>
      </c>
      <c r="G226" s="160" t="s">
        <v>85</v>
      </c>
      <c r="H226" s="160" t="s">
        <v>504</v>
      </c>
      <c r="I226" s="161">
        <v>2</v>
      </c>
      <c r="J226" s="150" t="s">
        <v>728</v>
      </c>
      <c r="K226" s="150" t="s">
        <v>57</v>
      </c>
      <c r="L226" s="150" t="s">
        <v>68</v>
      </c>
      <c r="M226" s="151">
        <v>223</v>
      </c>
    </row>
    <row r="227" spans="1:13" s="6" customFormat="1" ht="11.25">
      <c r="A227" s="155" t="s">
        <v>289</v>
      </c>
      <c r="B227" s="160">
        <v>2768</v>
      </c>
      <c r="C227" s="160" t="s">
        <v>801</v>
      </c>
      <c r="D227" s="160"/>
      <c r="E227" s="161" t="s">
        <v>961</v>
      </c>
      <c r="F227" s="160" t="s">
        <v>39</v>
      </c>
      <c r="G227" s="160" t="s">
        <v>85</v>
      </c>
      <c r="H227" s="160" t="s">
        <v>960</v>
      </c>
      <c r="I227" s="161">
        <v>1</v>
      </c>
      <c r="J227" s="150" t="s">
        <v>729</v>
      </c>
      <c r="K227" s="150" t="s">
        <v>498</v>
      </c>
      <c r="L227" s="150" t="s">
        <v>670</v>
      </c>
      <c r="M227" s="151">
        <v>135</v>
      </c>
    </row>
    <row r="228" spans="1:13" s="6" customFormat="1" ht="11.25">
      <c r="A228" s="155" t="s">
        <v>290</v>
      </c>
      <c r="B228" s="160">
        <v>2773</v>
      </c>
      <c r="C228" s="160" t="s">
        <v>802</v>
      </c>
      <c r="D228" s="160"/>
      <c r="E228" s="161" t="s">
        <v>57</v>
      </c>
      <c r="F228" s="160" t="s">
        <v>47</v>
      </c>
      <c r="G228" s="160" t="s">
        <v>48</v>
      </c>
      <c r="H228" s="160" t="s">
        <v>117</v>
      </c>
      <c r="I228" s="161">
        <v>1</v>
      </c>
      <c r="J228" s="150" t="s">
        <v>730</v>
      </c>
      <c r="K228" s="150" t="s">
        <v>57</v>
      </c>
      <c r="L228" s="150" t="s">
        <v>82</v>
      </c>
      <c r="M228" s="151">
        <v>100</v>
      </c>
    </row>
    <row r="229" spans="1:13" s="6" customFormat="1" ht="11.25">
      <c r="A229" s="155" t="s">
        <v>291</v>
      </c>
      <c r="B229" s="160">
        <v>2774</v>
      </c>
      <c r="C229" s="160" t="s">
        <v>803</v>
      </c>
      <c r="D229" s="160"/>
      <c r="E229" s="161" t="s">
        <v>498</v>
      </c>
      <c r="F229" s="160" t="s">
        <v>47</v>
      </c>
      <c r="G229" s="160" t="s">
        <v>50</v>
      </c>
      <c r="H229" s="160" t="s">
        <v>66</v>
      </c>
      <c r="I229" s="161">
        <v>5</v>
      </c>
      <c r="J229" s="150" t="s">
        <v>731</v>
      </c>
      <c r="K229" s="150" t="s">
        <v>499</v>
      </c>
      <c r="L229" s="150" t="s">
        <v>568</v>
      </c>
      <c r="M229" s="151">
        <v>263</v>
      </c>
    </row>
    <row r="230" spans="1:13" s="6" customFormat="1" ht="11.25">
      <c r="A230" s="155" t="s">
        <v>292</v>
      </c>
      <c r="B230" s="160">
        <v>2776</v>
      </c>
      <c r="C230" s="160" t="s">
        <v>804</v>
      </c>
      <c r="D230" s="160"/>
      <c r="E230" s="161" t="s">
        <v>499</v>
      </c>
      <c r="F230" s="160" t="s">
        <v>39</v>
      </c>
      <c r="G230" s="160" t="s">
        <v>40</v>
      </c>
      <c r="H230" s="160" t="s">
        <v>45</v>
      </c>
      <c r="I230" s="161">
        <v>5</v>
      </c>
      <c r="J230" s="150" t="s">
        <v>732</v>
      </c>
      <c r="K230" s="150" t="s">
        <v>57</v>
      </c>
      <c r="L230" s="150" t="s">
        <v>161</v>
      </c>
      <c r="M230" s="151">
        <v>123</v>
      </c>
    </row>
    <row r="231" spans="1:13" s="6" customFormat="1" ht="11.25">
      <c r="A231" s="155" t="s">
        <v>293</v>
      </c>
      <c r="B231" s="160">
        <v>2778</v>
      </c>
      <c r="C231" s="160" t="s">
        <v>806</v>
      </c>
      <c r="D231" s="160"/>
      <c r="E231" s="161" t="s">
        <v>498</v>
      </c>
      <c r="F231" s="160" t="s">
        <v>39</v>
      </c>
      <c r="G231" s="160" t="s">
        <v>85</v>
      </c>
      <c r="H231" s="160" t="s">
        <v>114</v>
      </c>
      <c r="I231" s="161">
        <v>5</v>
      </c>
      <c r="J231" s="150" t="s">
        <v>733</v>
      </c>
      <c r="K231" s="150" t="s">
        <v>498</v>
      </c>
      <c r="L231" s="150" t="s">
        <v>151</v>
      </c>
      <c r="M231" s="151">
        <v>56</v>
      </c>
    </row>
    <row r="232" spans="1:13" s="102" customFormat="1" ht="12.75">
      <c r="A232" s="155" t="s">
        <v>294</v>
      </c>
      <c r="B232" s="160">
        <v>2784</v>
      </c>
      <c r="C232" s="160" t="s">
        <v>811</v>
      </c>
      <c r="D232" s="160"/>
      <c r="E232" s="161" t="s">
        <v>57</v>
      </c>
      <c r="F232" s="160" t="s">
        <v>39</v>
      </c>
      <c r="G232" s="160" t="s">
        <v>40</v>
      </c>
      <c r="H232" s="160" t="s">
        <v>505</v>
      </c>
      <c r="I232" s="161">
        <v>3</v>
      </c>
      <c r="J232" s="150" t="s">
        <v>734</v>
      </c>
      <c r="K232" s="150" t="s">
        <v>498</v>
      </c>
      <c r="L232" s="150" t="s">
        <v>504</v>
      </c>
      <c r="M232" s="151">
        <v>451</v>
      </c>
    </row>
    <row r="233" spans="1:13" s="6" customFormat="1" ht="11.25">
      <c r="A233" s="155" t="s">
        <v>295</v>
      </c>
      <c r="B233" s="160">
        <v>2789</v>
      </c>
      <c r="C233" s="160" t="s">
        <v>812</v>
      </c>
      <c r="D233" s="160"/>
      <c r="E233" s="161" t="s">
        <v>961</v>
      </c>
      <c r="F233" s="160" t="s">
        <v>47</v>
      </c>
      <c r="G233" s="160" t="s">
        <v>50</v>
      </c>
      <c r="H233" s="160" t="s">
        <v>533</v>
      </c>
      <c r="I233" s="161">
        <v>2</v>
      </c>
      <c r="J233" s="150" t="s">
        <v>735</v>
      </c>
      <c r="K233" s="150" t="s">
        <v>57</v>
      </c>
      <c r="L233" s="150" t="s">
        <v>161</v>
      </c>
      <c r="M233" s="151">
        <v>407</v>
      </c>
    </row>
    <row r="234" spans="1:13" s="6" customFormat="1" ht="11.25">
      <c r="A234" s="155" t="s">
        <v>296</v>
      </c>
      <c r="B234" s="160">
        <v>2798</v>
      </c>
      <c r="C234" s="160" t="s">
        <v>813</v>
      </c>
      <c r="D234" s="160"/>
      <c r="E234" s="161" t="s">
        <v>500</v>
      </c>
      <c r="F234" s="160" t="s">
        <v>39</v>
      </c>
      <c r="G234" s="160" t="s">
        <v>40</v>
      </c>
      <c r="H234" s="160" t="s">
        <v>74</v>
      </c>
      <c r="I234" s="161" t="s">
        <v>57</v>
      </c>
      <c r="J234" s="150" t="s">
        <v>736</v>
      </c>
      <c r="K234" s="150" t="s">
        <v>57</v>
      </c>
      <c r="L234" s="150" t="s">
        <v>99</v>
      </c>
      <c r="M234" s="151">
        <v>192</v>
      </c>
    </row>
    <row r="235" spans="1:13" s="6" customFormat="1" ht="11.25">
      <c r="A235" s="155" t="s">
        <v>297</v>
      </c>
      <c r="B235" s="160">
        <v>2804</v>
      </c>
      <c r="C235" s="160" t="s">
        <v>815</v>
      </c>
      <c r="D235" s="160"/>
      <c r="E235" s="161" t="s">
        <v>57</v>
      </c>
      <c r="F235" s="160" t="s">
        <v>39</v>
      </c>
      <c r="G235" s="160" t="s">
        <v>85</v>
      </c>
      <c r="H235" s="160" t="s">
        <v>167</v>
      </c>
      <c r="I235" s="161">
        <v>2</v>
      </c>
      <c r="J235" s="150" t="s">
        <v>737</v>
      </c>
      <c r="K235" s="150" t="s">
        <v>57</v>
      </c>
      <c r="L235" s="150" t="s">
        <v>114</v>
      </c>
      <c r="M235" s="151">
        <v>50</v>
      </c>
    </row>
    <row r="236" spans="1:13" s="6" customFormat="1" ht="11.25">
      <c r="A236" s="155" t="s">
        <v>298</v>
      </c>
      <c r="B236" s="160">
        <v>2805</v>
      </c>
      <c r="C236" s="160" t="s">
        <v>816</v>
      </c>
      <c r="D236" s="160"/>
      <c r="E236" s="161" t="s">
        <v>57</v>
      </c>
      <c r="F236" s="160" t="s">
        <v>39</v>
      </c>
      <c r="G236" s="160" t="s">
        <v>85</v>
      </c>
      <c r="H236" s="160" t="s">
        <v>167</v>
      </c>
      <c r="I236" s="161">
        <v>4</v>
      </c>
      <c r="J236" s="150" t="s">
        <v>738</v>
      </c>
      <c r="K236" s="150" t="s">
        <v>57</v>
      </c>
      <c r="L236" s="150" t="s">
        <v>114</v>
      </c>
      <c r="M236" s="151">
        <v>370</v>
      </c>
    </row>
    <row r="237" spans="1:13" s="6" customFormat="1" ht="11.25">
      <c r="A237" s="155" t="s">
        <v>299</v>
      </c>
      <c r="B237" s="160">
        <v>2817</v>
      </c>
      <c r="C237" s="160" t="s">
        <v>818</v>
      </c>
      <c r="D237" s="160"/>
      <c r="E237" s="161" t="s">
        <v>497</v>
      </c>
      <c r="F237" s="160" t="s">
        <v>47</v>
      </c>
      <c r="G237" s="160" t="s">
        <v>48</v>
      </c>
      <c r="H237" s="160" t="s">
        <v>117</v>
      </c>
      <c r="I237" s="161">
        <v>1</v>
      </c>
      <c r="J237" s="150" t="s">
        <v>739</v>
      </c>
      <c r="K237" s="150" t="s">
        <v>497</v>
      </c>
      <c r="L237" s="150" t="s">
        <v>114</v>
      </c>
      <c r="M237" s="151">
        <v>174</v>
      </c>
    </row>
    <row r="238" spans="1:13" s="2" customFormat="1" ht="11.25">
      <c r="A238" s="155" t="s">
        <v>300</v>
      </c>
      <c r="B238" s="160">
        <v>2819</v>
      </c>
      <c r="C238" s="160" t="s">
        <v>819</v>
      </c>
      <c r="D238" s="160"/>
      <c r="E238" s="161" t="s">
        <v>57</v>
      </c>
      <c r="F238" s="160" t="s">
        <v>39</v>
      </c>
      <c r="G238" s="160" t="s">
        <v>40</v>
      </c>
      <c r="H238" s="160" t="s">
        <v>504</v>
      </c>
      <c r="I238" s="161" t="s">
        <v>57</v>
      </c>
      <c r="J238" s="150" t="s">
        <v>740</v>
      </c>
      <c r="K238" s="150" t="s">
        <v>497</v>
      </c>
      <c r="L238" s="150" t="s">
        <v>161</v>
      </c>
      <c r="M238" s="151">
        <v>453</v>
      </c>
    </row>
    <row r="239" spans="1:13" s="6" customFormat="1" ht="11.25">
      <c r="A239" s="155" t="s">
        <v>301</v>
      </c>
      <c r="B239" s="160">
        <v>2822</v>
      </c>
      <c r="C239" s="160" t="s">
        <v>821</v>
      </c>
      <c r="D239" s="160"/>
      <c r="E239" s="161" t="s">
        <v>498</v>
      </c>
      <c r="F239" s="160" t="s">
        <v>39</v>
      </c>
      <c r="G239" s="160" t="s">
        <v>40</v>
      </c>
      <c r="H239" s="160" t="s">
        <v>172</v>
      </c>
      <c r="I239" s="161">
        <v>3</v>
      </c>
      <c r="J239" s="150" t="s">
        <v>741</v>
      </c>
      <c r="K239" s="150" t="s">
        <v>497</v>
      </c>
      <c r="L239" s="150" t="s">
        <v>313</v>
      </c>
      <c r="M239" s="151">
        <v>244</v>
      </c>
    </row>
    <row r="240" spans="1:13" s="6" customFormat="1" ht="11.25">
      <c r="A240" s="155" t="s">
        <v>302</v>
      </c>
      <c r="B240" s="160">
        <v>2823</v>
      </c>
      <c r="C240" s="160" t="s">
        <v>822</v>
      </c>
      <c r="D240" s="160"/>
      <c r="E240" s="161" t="s">
        <v>57</v>
      </c>
      <c r="F240" s="160" t="s">
        <v>39</v>
      </c>
      <c r="G240" s="160" t="s">
        <v>85</v>
      </c>
      <c r="H240" s="160" t="s">
        <v>114</v>
      </c>
      <c r="I240" s="161">
        <v>3</v>
      </c>
      <c r="J240" s="150" t="s">
        <v>742</v>
      </c>
      <c r="K240" s="150" t="s">
        <v>57</v>
      </c>
      <c r="L240" s="150" t="s">
        <v>313</v>
      </c>
      <c r="M240" s="151">
        <v>264</v>
      </c>
    </row>
    <row r="241" spans="1:13" s="6" customFormat="1" ht="11.25">
      <c r="A241" s="155" t="s">
        <v>303</v>
      </c>
      <c r="B241" s="160">
        <v>2824</v>
      </c>
      <c r="C241" s="160" t="s">
        <v>823</v>
      </c>
      <c r="D241" s="160"/>
      <c r="E241" s="161" t="s">
        <v>500</v>
      </c>
      <c r="F241" s="160" t="s">
        <v>39</v>
      </c>
      <c r="G241" s="160" t="s">
        <v>85</v>
      </c>
      <c r="H241" s="160" t="s">
        <v>199</v>
      </c>
      <c r="I241" s="161">
        <v>1</v>
      </c>
      <c r="J241" s="150" t="s">
        <v>743</v>
      </c>
      <c r="K241" s="150" t="s">
        <v>57</v>
      </c>
      <c r="L241" s="150" t="s">
        <v>313</v>
      </c>
      <c r="M241" s="151">
        <v>196</v>
      </c>
    </row>
    <row r="242" spans="1:13" s="6" customFormat="1" ht="11.25">
      <c r="A242" s="155" t="s">
        <v>304</v>
      </c>
      <c r="B242" s="160">
        <v>2832</v>
      </c>
      <c r="C242" s="160" t="s">
        <v>826</v>
      </c>
      <c r="D242" s="160"/>
      <c r="E242" s="161" t="s">
        <v>497</v>
      </c>
      <c r="F242" s="160" t="s">
        <v>47</v>
      </c>
      <c r="G242" s="160" t="s">
        <v>48</v>
      </c>
      <c r="H242" s="160" t="s">
        <v>117</v>
      </c>
      <c r="I242" s="161">
        <v>3</v>
      </c>
      <c r="J242" s="150" t="s">
        <v>744</v>
      </c>
      <c r="K242" s="150" t="s">
        <v>57</v>
      </c>
      <c r="L242" s="150" t="s">
        <v>313</v>
      </c>
      <c r="M242" s="151">
        <v>132</v>
      </c>
    </row>
    <row r="243" spans="1:13" s="6" customFormat="1" ht="11.25">
      <c r="A243" s="155" t="s">
        <v>305</v>
      </c>
      <c r="B243" s="160">
        <v>2844</v>
      </c>
      <c r="C243" s="160" t="s">
        <v>828</v>
      </c>
      <c r="D243" s="160"/>
      <c r="E243" s="161" t="s">
        <v>57</v>
      </c>
      <c r="F243" s="160" t="s">
        <v>39</v>
      </c>
      <c r="G243" s="160" t="s">
        <v>40</v>
      </c>
      <c r="H243" s="160" t="s">
        <v>74</v>
      </c>
      <c r="I243" s="161">
        <v>1</v>
      </c>
      <c r="J243" s="150" t="s">
        <v>745</v>
      </c>
      <c r="K243" s="150" t="s">
        <v>57</v>
      </c>
      <c r="L243" s="150" t="s">
        <v>537</v>
      </c>
      <c r="M243" s="151">
        <v>68</v>
      </c>
    </row>
    <row r="244" spans="1:13" s="6" customFormat="1" ht="11.25">
      <c r="A244" s="155" t="s">
        <v>306</v>
      </c>
      <c r="B244" s="160">
        <v>2847</v>
      </c>
      <c r="C244" s="160" t="s">
        <v>980</v>
      </c>
      <c r="D244" s="160"/>
      <c r="E244" s="161" t="s">
        <v>57</v>
      </c>
      <c r="F244" s="160" t="s">
        <v>39</v>
      </c>
      <c r="G244" s="160" t="s">
        <v>40</v>
      </c>
      <c r="H244" s="160" t="s">
        <v>518</v>
      </c>
      <c r="I244" s="161">
        <v>5</v>
      </c>
      <c r="J244" s="150" t="s">
        <v>746</v>
      </c>
      <c r="K244" s="150" t="s">
        <v>57</v>
      </c>
      <c r="L244" s="150" t="s">
        <v>504</v>
      </c>
      <c r="M244" s="151">
        <v>500</v>
      </c>
    </row>
    <row r="245" spans="1:13" s="6" customFormat="1" ht="11.25">
      <c r="A245" s="155" t="s">
        <v>307</v>
      </c>
      <c r="B245" s="160">
        <v>2853</v>
      </c>
      <c r="C245" s="160" t="s">
        <v>831</v>
      </c>
      <c r="D245" s="160"/>
      <c r="E245" s="161" t="s">
        <v>498</v>
      </c>
      <c r="F245" s="160" t="s">
        <v>39</v>
      </c>
      <c r="G245" s="160" t="s">
        <v>40</v>
      </c>
      <c r="H245" s="160" t="s">
        <v>97</v>
      </c>
      <c r="I245" s="161">
        <v>2</v>
      </c>
      <c r="J245" s="150" t="s">
        <v>747</v>
      </c>
      <c r="K245" s="150" t="s">
        <v>500</v>
      </c>
      <c r="L245" s="150" t="s">
        <v>504</v>
      </c>
      <c r="M245" s="151">
        <v>581</v>
      </c>
    </row>
    <row r="246" spans="1:13" s="102" customFormat="1" ht="12.75">
      <c r="A246" s="155" t="s">
        <v>308</v>
      </c>
      <c r="B246" s="160">
        <v>2857</v>
      </c>
      <c r="C246" s="160" t="s">
        <v>832</v>
      </c>
      <c r="D246" s="160"/>
      <c r="E246" s="161" t="s">
        <v>499</v>
      </c>
      <c r="F246" s="160" t="s">
        <v>47</v>
      </c>
      <c r="G246" s="160" t="s">
        <v>50</v>
      </c>
      <c r="H246" s="160" t="s">
        <v>51</v>
      </c>
      <c r="I246" s="161">
        <v>5</v>
      </c>
      <c r="J246" s="150" t="s">
        <v>748</v>
      </c>
      <c r="K246" s="150" t="s">
        <v>500</v>
      </c>
      <c r="L246" s="150" t="s">
        <v>504</v>
      </c>
      <c r="M246" s="151">
        <v>442</v>
      </c>
    </row>
    <row r="247" spans="1:13" s="6" customFormat="1" ht="11.25">
      <c r="A247" s="155" t="s">
        <v>309</v>
      </c>
      <c r="B247" s="160">
        <v>2858</v>
      </c>
      <c r="C247" s="160" t="s">
        <v>833</v>
      </c>
      <c r="D247" s="160"/>
      <c r="E247" s="161" t="s">
        <v>500</v>
      </c>
      <c r="F247" s="160" t="s">
        <v>47</v>
      </c>
      <c r="G247" s="160" t="s">
        <v>50</v>
      </c>
      <c r="H247" s="160" t="s">
        <v>51</v>
      </c>
      <c r="I247" s="161">
        <v>1</v>
      </c>
      <c r="J247" s="152" t="s">
        <v>749</v>
      </c>
      <c r="K247" s="150" t="s">
        <v>498</v>
      </c>
      <c r="L247" s="150" t="s">
        <v>161</v>
      </c>
      <c r="M247" s="150"/>
    </row>
    <row r="248" spans="1:13" s="6" customFormat="1" ht="11.25">
      <c r="A248" s="155" t="s">
        <v>310</v>
      </c>
      <c r="B248" s="160">
        <v>2859</v>
      </c>
      <c r="C248" s="160" t="s">
        <v>834</v>
      </c>
      <c r="D248" s="160"/>
      <c r="E248" s="161" t="s">
        <v>498</v>
      </c>
      <c r="F248" s="160" t="s">
        <v>47</v>
      </c>
      <c r="G248" s="160" t="s">
        <v>50</v>
      </c>
      <c r="H248" s="160" t="s">
        <v>51</v>
      </c>
      <c r="I248" s="161">
        <v>1</v>
      </c>
      <c r="J248" s="150" t="s">
        <v>750</v>
      </c>
      <c r="K248" s="150" t="s">
        <v>497</v>
      </c>
      <c r="L248" s="150" t="s">
        <v>537</v>
      </c>
      <c r="M248" s="151">
        <v>147</v>
      </c>
    </row>
    <row r="249" spans="1:13" s="6" customFormat="1" ht="11.25">
      <c r="A249" s="155" t="s">
        <v>311</v>
      </c>
      <c r="B249" s="160">
        <v>2861</v>
      </c>
      <c r="C249" s="160" t="s">
        <v>987</v>
      </c>
      <c r="D249" s="160"/>
      <c r="E249" s="161" t="s">
        <v>499</v>
      </c>
      <c r="F249" s="160" t="s">
        <v>47</v>
      </c>
      <c r="G249" s="160" t="s">
        <v>50</v>
      </c>
      <c r="H249" s="160" t="s">
        <v>51</v>
      </c>
      <c r="I249" s="161">
        <v>5</v>
      </c>
      <c r="J249" s="150" t="s">
        <v>751</v>
      </c>
      <c r="K249" s="150" t="s">
        <v>497</v>
      </c>
      <c r="L249" s="150" t="s">
        <v>74</v>
      </c>
      <c r="M249" s="151">
        <v>326</v>
      </c>
    </row>
    <row r="250" spans="1:13" s="6" customFormat="1" ht="11.25">
      <c r="A250" s="155" t="s">
        <v>312</v>
      </c>
      <c r="B250" s="160">
        <v>2874</v>
      </c>
      <c r="C250" s="160" t="s">
        <v>836</v>
      </c>
      <c r="D250" s="160"/>
      <c r="E250" s="161" t="s">
        <v>499</v>
      </c>
      <c r="F250" s="160" t="s">
        <v>39</v>
      </c>
      <c r="G250" s="160" t="s">
        <v>85</v>
      </c>
      <c r="H250" s="160" t="s">
        <v>167</v>
      </c>
      <c r="I250" s="161" t="s">
        <v>57</v>
      </c>
      <c r="J250" s="150" t="s">
        <v>752</v>
      </c>
      <c r="K250" s="150" t="s">
        <v>497</v>
      </c>
      <c r="L250" s="150" t="s">
        <v>66</v>
      </c>
      <c r="M250" s="151">
        <v>143</v>
      </c>
    </row>
    <row r="251" spans="1:13" s="6" customFormat="1" ht="11.25">
      <c r="A251" s="155" t="s">
        <v>314</v>
      </c>
      <c r="B251" s="160">
        <v>2879</v>
      </c>
      <c r="C251" s="160" t="s">
        <v>839</v>
      </c>
      <c r="D251" s="160"/>
      <c r="E251" s="161" t="s">
        <v>498</v>
      </c>
      <c r="F251" s="160" t="s">
        <v>47</v>
      </c>
      <c r="G251" s="160" t="s">
        <v>48</v>
      </c>
      <c r="H251" s="160" t="s">
        <v>670</v>
      </c>
      <c r="I251" s="161">
        <v>2</v>
      </c>
      <c r="J251" s="150" t="s">
        <v>753</v>
      </c>
      <c r="K251" s="150" t="s">
        <v>57</v>
      </c>
      <c r="L251" s="150" t="s">
        <v>66</v>
      </c>
      <c r="M251" s="151">
        <v>206</v>
      </c>
    </row>
    <row r="252" spans="1:13" s="6" customFormat="1" ht="11.25">
      <c r="A252" s="155" t="s">
        <v>315</v>
      </c>
      <c r="B252" s="160">
        <v>2880</v>
      </c>
      <c r="C252" s="160" t="s">
        <v>840</v>
      </c>
      <c r="D252" s="160"/>
      <c r="E252" s="161" t="s">
        <v>498</v>
      </c>
      <c r="F252" s="160" t="s">
        <v>47</v>
      </c>
      <c r="G252" s="160" t="s">
        <v>48</v>
      </c>
      <c r="H252" s="160" t="s">
        <v>117</v>
      </c>
      <c r="I252" s="161">
        <v>3</v>
      </c>
      <c r="J252" s="152" t="s">
        <v>586</v>
      </c>
      <c r="K252" s="150" t="s">
        <v>500</v>
      </c>
      <c r="L252" s="150" t="s">
        <v>506</v>
      </c>
      <c r="M252" s="150"/>
    </row>
    <row r="253" spans="1:13" s="6" customFormat="1" ht="11.25">
      <c r="A253" s="155" t="s">
        <v>316</v>
      </c>
      <c r="B253" s="160">
        <v>2883</v>
      </c>
      <c r="C253" s="160" t="s">
        <v>842</v>
      </c>
      <c r="D253" s="160"/>
      <c r="E253" s="161" t="s">
        <v>57</v>
      </c>
      <c r="F253" s="160" t="s">
        <v>47</v>
      </c>
      <c r="G253" s="160" t="s">
        <v>48</v>
      </c>
      <c r="H253" s="160" t="s">
        <v>117</v>
      </c>
      <c r="I253" s="161">
        <v>2</v>
      </c>
      <c r="J253" s="152" t="s">
        <v>754</v>
      </c>
      <c r="K253" s="150" t="s">
        <v>57</v>
      </c>
      <c r="L253" s="150" t="s">
        <v>151</v>
      </c>
      <c r="M253" s="150"/>
    </row>
    <row r="254" spans="1:13" s="102" customFormat="1" ht="12.75">
      <c r="A254" s="155" t="s">
        <v>317</v>
      </c>
      <c r="B254" s="160">
        <v>2886</v>
      </c>
      <c r="C254" s="160" t="s">
        <v>843</v>
      </c>
      <c r="D254" s="160"/>
      <c r="E254" s="161" t="s">
        <v>498</v>
      </c>
      <c r="F254" s="160" t="s">
        <v>47</v>
      </c>
      <c r="G254" s="160" t="s">
        <v>48</v>
      </c>
      <c r="H254" s="160" t="s">
        <v>117</v>
      </c>
      <c r="I254" s="161">
        <v>4</v>
      </c>
      <c r="J254" s="150" t="s">
        <v>755</v>
      </c>
      <c r="K254" s="150" t="s">
        <v>497</v>
      </c>
      <c r="L254" s="150" t="s">
        <v>506</v>
      </c>
      <c r="M254" s="151">
        <v>367</v>
      </c>
    </row>
    <row r="255" spans="1:13" s="6" customFormat="1" ht="11.25">
      <c r="A255" s="155" t="s">
        <v>318</v>
      </c>
      <c r="B255" s="160">
        <v>2889</v>
      </c>
      <c r="C255" s="160" t="s">
        <v>845</v>
      </c>
      <c r="D255" s="160"/>
      <c r="E255" s="161" t="s">
        <v>57</v>
      </c>
      <c r="F255" s="160" t="s">
        <v>39</v>
      </c>
      <c r="G255" s="160" t="s">
        <v>40</v>
      </c>
      <c r="H255" s="160" t="s">
        <v>846</v>
      </c>
      <c r="I255" s="161">
        <v>5</v>
      </c>
      <c r="J255" s="150" t="s">
        <v>756</v>
      </c>
      <c r="K255" s="150" t="s">
        <v>57</v>
      </c>
      <c r="L255" s="150" t="s">
        <v>530</v>
      </c>
      <c r="M255" s="151">
        <v>365</v>
      </c>
    </row>
    <row r="256" spans="1:13" s="6" customFormat="1" ht="11.25">
      <c r="A256" s="155" t="s">
        <v>319</v>
      </c>
      <c r="B256" s="160">
        <v>2890</v>
      </c>
      <c r="C256" s="160" t="s">
        <v>847</v>
      </c>
      <c r="D256" s="160"/>
      <c r="E256" s="161" t="s">
        <v>498</v>
      </c>
      <c r="F256" s="160" t="s">
        <v>39</v>
      </c>
      <c r="G256" s="160" t="s">
        <v>40</v>
      </c>
      <c r="H256" s="160" t="s">
        <v>846</v>
      </c>
      <c r="I256" s="161">
        <v>3</v>
      </c>
      <c r="J256" s="150" t="s">
        <v>757</v>
      </c>
      <c r="K256" s="150" t="s">
        <v>57</v>
      </c>
      <c r="L256" s="150" t="s">
        <v>82</v>
      </c>
      <c r="M256" s="151">
        <v>261</v>
      </c>
    </row>
    <row r="257" spans="1:13" s="6" customFormat="1" ht="11.25">
      <c r="A257" s="155" t="s">
        <v>320</v>
      </c>
      <c r="B257" s="160">
        <v>2892</v>
      </c>
      <c r="C257" s="160" t="s">
        <v>848</v>
      </c>
      <c r="D257" s="160"/>
      <c r="E257" s="161" t="s">
        <v>498</v>
      </c>
      <c r="F257" s="160" t="s">
        <v>47</v>
      </c>
      <c r="G257" s="160" t="s">
        <v>50</v>
      </c>
      <c r="H257" s="160" t="s">
        <v>55</v>
      </c>
      <c r="I257" s="161">
        <v>3</v>
      </c>
      <c r="J257" s="150" t="s">
        <v>758</v>
      </c>
      <c r="K257" s="150" t="s">
        <v>500</v>
      </c>
      <c r="L257" s="150" t="s">
        <v>504</v>
      </c>
      <c r="M257" s="151">
        <v>232</v>
      </c>
    </row>
    <row r="258" spans="1:13" s="6" customFormat="1" ht="11.25">
      <c r="A258" s="155" t="s">
        <v>321</v>
      </c>
      <c r="B258" s="160">
        <v>2899</v>
      </c>
      <c r="C258" s="160" t="s">
        <v>850</v>
      </c>
      <c r="D258" s="160"/>
      <c r="E258" s="161" t="s">
        <v>500</v>
      </c>
      <c r="F258" s="160" t="s">
        <v>39</v>
      </c>
      <c r="G258" s="160" t="s">
        <v>40</v>
      </c>
      <c r="H258" s="160" t="s">
        <v>74</v>
      </c>
      <c r="I258" s="161">
        <v>2</v>
      </c>
      <c r="J258" s="150" t="s">
        <v>759</v>
      </c>
      <c r="K258" s="150" t="s">
        <v>57</v>
      </c>
      <c r="L258" s="150" t="s">
        <v>504</v>
      </c>
      <c r="M258" s="151">
        <v>96</v>
      </c>
    </row>
    <row r="259" spans="1:13" s="6" customFormat="1" ht="11.25">
      <c r="A259" s="155" t="s">
        <v>322</v>
      </c>
      <c r="B259" s="160">
        <v>2903</v>
      </c>
      <c r="C259" s="160" t="s">
        <v>851</v>
      </c>
      <c r="D259" s="160"/>
      <c r="E259" s="161" t="s">
        <v>500</v>
      </c>
      <c r="F259" s="160" t="s">
        <v>39</v>
      </c>
      <c r="G259" s="160" t="s">
        <v>40</v>
      </c>
      <c r="H259" s="160" t="s">
        <v>74</v>
      </c>
      <c r="I259" s="161">
        <v>2</v>
      </c>
      <c r="J259" s="150" t="s">
        <v>760</v>
      </c>
      <c r="K259" s="150" t="s">
        <v>497</v>
      </c>
      <c r="L259" s="150" t="s">
        <v>114</v>
      </c>
      <c r="M259" s="151">
        <v>305</v>
      </c>
    </row>
    <row r="260" spans="1:13" s="6" customFormat="1" ht="11.25">
      <c r="A260" s="155" t="s">
        <v>323</v>
      </c>
      <c r="B260" s="160">
        <v>2910</v>
      </c>
      <c r="C260" s="160" t="s">
        <v>853</v>
      </c>
      <c r="D260" s="160"/>
      <c r="E260" s="161" t="s">
        <v>499</v>
      </c>
      <c r="F260" s="160" t="s">
        <v>39</v>
      </c>
      <c r="G260" s="160" t="s">
        <v>40</v>
      </c>
      <c r="H260" s="160" t="s">
        <v>74</v>
      </c>
      <c r="I260" s="161" t="s">
        <v>57</v>
      </c>
      <c r="J260" s="152" t="s">
        <v>761</v>
      </c>
      <c r="K260" s="150" t="s">
        <v>500</v>
      </c>
      <c r="L260" s="150" t="s">
        <v>167</v>
      </c>
      <c r="M260" s="150"/>
    </row>
    <row r="261" spans="1:13" s="6" customFormat="1" ht="11.25">
      <c r="A261" s="155" t="s">
        <v>324</v>
      </c>
      <c r="B261" s="160">
        <v>2911</v>
      </c>
      <c r="C261" s="160" t="s">
        <v>854</v>
      </c>
      <c r="D261" s="160"/>
      <c r="E261" s="161" t="s">
        <v>961</v>
      </c>
      <c r="F261" s="160" t="s">
        <v>39</v>
      </c>
      <c r="G261" s="160" t="s">
        <v>85</v>
      </c>
      <c r="H261" s="160" t="s">
        <v>167</v>
      </c>
      <c r="I261" s="161" t="s">
        <v>57</v>
      </c>
      <c r="J261" s="150" t="s">
        <v>762</v>
      </c>
      <c r="K261" s="150" t="s">
        <v>498</v>
      </c>
      <c r="L261" s="150" t="s">
        <v>59</v>
      </c>
      <c r="M261" s="151">
        <v>239</v>
      </c>
    </row>
    <row r="262" spans="1:13" s="6" customFormat="1" ht="11.25">
      <c r="A262" s="155" t="s">
        <v>325</v>
      </c>
      <c r="B262" s="160">
        <v>2915</v>
      </c>
      <c r="C262" s="160" t="s">
        <v>965</v>
      </c>
      <c r="D262" s="160"/>
      <c r="E262" s="161" t="s">
        <v>57</v>
      </c>
      <c r="F262" s="160" t="s">
        <v>47</v>
      </c>
      <c r="G262" s="160" t="s">
        <v>48</v>
      </c>
      <c r="H262" s="160" t="s">
        <v>132</v>
      </c>
      <c r="I262" s="161">
        <v>3</v>
      </c>
      <c r="J262" s="150" t="s">
        <v>763</v>
      </c>
      <c r="K262" s="150" t="s">
        <v>497</v>
      </c>
      <c r="L262" s="150" t="s">
        <v>533</v>
      </c>
      <c r="M262" s="151">
        <v>177</v>
      </c>
    </row>
    <row r="263" spans="1:13" s="6" customFormat="1" ht="11.25">
      <c r="A263" s="155" t="s">
        <v>326</v>
      </c>
      <c r="B263" s="160">
        <v>2918</v>
      </c>
      <c r="C263" s="160" t="s">
        <v>856</v>
      </c>
      <c r="D263" s="160"/>
      <c r="E263" s="161" t="s">
        <v>498</v>
      </c>
      <c r="F263" s="160" t="s">
        <v>47</v>
      </c>
      <c r="G263" s="160" t="s">
        <v>50</v>
      </c>
      <c r="H263" s="160" t="s">
        <v>82</v>
      </c>
      <c r="I263" s="161">
        <v>5</v>
      </c>
      <c r="J263" s="150" t="s">
        <v>764</v>
      </c>
      <c r="K263" s="150" t="s">
        <v>57</v>
      </c>
      <c r="L263" s="150" t="s">
        <v>161</v>
      </c>
      <c r="M263" s="151">
        <v>276</v>
      </c>
    </row>
    <row r="264" spans="1:13" s="6" customFormat="1" ht="11.25">
      <c r="A264" s="155" t="s">
        <v>327</v>
      </c>
      <c r="B264" s="160">
        <v>2926</v>
      </c>
      <c r="C264" s="160" t="s">
        <v>857</v>
      </c>
      <c r="D264" s="160"/>
      <c r="E264" s="161" t="s">
        <v>57</v>
      </c>
      <c r="F264" s="160" t="s">
        <v>39</v>
      </c>
      <c r="G264" s="160" t="s">
        <v>85</v>
      </c>
      <c r="H264" s="160" t="s">
        <v>114</v>
      </c>
      <c r="I264" s="161">
        <v>2</v>
      </c>
      <c r="J264" s="150" t="s">
        <v>765</v>
      </c>
      <c r="K264" s="150" t="s">
        <v>57</v>
      </c>
      <c r="L264" s="150" t="s">
        <v>670</v>
      </c>
      <c r="M264" s="151">
        <v>299</v>
      </c>
    </row>
    <row r="265" spans="1:13" s="6" customFormat="1" ht="11.25">
      <c r="A265" s="155" t="s">
        <v>328</v>
      </c>
      <c r="B265" s="160">
        <v>2931</v>
      </c>
      <c r="C265" s="160" t="s">
        <v>858</v>
      </c>
      <c r="D265" s="160"/>
      <c r="E265" s="161" t="s">
        <v>500</v>
      </c>
      <c r="F265" s="160" t="s">
        <v>39</v>
      </c>
      <c r="G265" s="160" t="s">
        <v>40</v>
      </c>
      <c r="H265" s="160" t="s">
        <v>505</v>
      </c>
      <c r="I265" s="161">
        <v>2</v>
      </c>
      <c r="J265" s="152" t="s">
        <v>766</v>
      </c>
      <c r="K265" s="150" t="s">
        <v>57</v>
      </c>
      <c r="L265" s="150" t="s">
        <v>537</v>
      </c>
      <c r="M265" s="150"/>
    </row>
    <row r="266" spans="1:13" s="6" customFormat="1" ht="11.25">
      <c r="A266" s="155" t="s">
        <v>329</v>
      </c>
      <c r="B266" s="160">
        <v>2932</v>
      </c>
      <c r="C266" s="160" t="s">
        <v>859</v>
      </c>
      <c r="D266" s="160"/>
      <c r="E266" s="161" t="s">
        <v>57</v>
      </c>
      <c r="F266" s="160" t="s">
        <v>47</v>
      </c>
      <c r="G266" s="160" t="s">
        <v>50</v>
      </c>
      <c r="H266" s="160" t="s">
        <v>66</v>
      </c>
      <c r="I266" s="161">
        <v>3</v>
      </c>
      <c r="J266" s="152" t="s">
        <v>767</v>
      </c>
      <c r="K266" s="150" t="s">
        <v>500</v>
      </c>
      <c r="L266" s="150" t="s">
        <v>537</v>
      </c>
      <c r="M266" s="150"/>
    </row>
    <row r="267" spans="1:13" s="6" customFormat="1" ht="11.25">
      <c r="A267" s="155" t="s">
        <v>330</v>
      </c>
      <c r="B267" s="160">
        <v>2933</v>
      </c>
      <c r="C267" s="160" t="s">
        <v>860</v>
      </c>
      <c r="D267" s="160"/>
      <c r="E267" s="161" t="s">
        <v>57</v>
      </c>
      <c r="F267" s="160" t="s">
        <v>47</v>
      </c>
      <c r="G267" s="160" t="s">
        <v>50</v>
      </c>
      <c r="H267" s="160" t="s">
        <v>66</v>
      </c>
      <c r="I267" s="161">
        <v>2</v>
      </c>
      <c r="J267" s="150" t="s">
        <v>768</v>
      </c>
      <c r="K267" s="150" t="s">
        <v>500</v>
      </c>
      <c r="L267" s="150" t="s">
        <v>537</v>
      </c>
      <c r="M267" s="151">
        <v>0</v>
      </c>
    </row>
    <row r="268" spans="1:13" s="102" customFormat="1" ht="12.75">
      <c r="A268" s="155" t="s">
        <v>331</v>
      </c>
      <c r="B268" s="160">
        <v>2935</v>
      </c>
      <c r="C268" s="160" t="s">
        <v>861</v>
      </c>
      <c r="D268" s="160"/>
      <c r="E268" s="161" t="s">
        <v>57</v>
      </c>
      <c r="F268" s="160" t="s">
        <v>39</v>
      </c>
      <c r="G268" s="160" t="s">
        <v>85</v>
      </c>
      <c r="H268" s="160" t="s">
        <v>167</v>
      </c>
      <c r="I268" s="161">
        <v>2</v>
      </c>
      <c r="J268" s="150" t="s">
        <v>769</v>
      </c>
      <c r="K268" s="150" t="s">
        <v>497</v>
      </c>
      <c r="L268" s="150" t="s">
        <v>114</v>
      </c>
      <c r="M268" s="151">
        <v>392</v>
      </c>
    </row>
    <row r="269" spans="1:13" s="102" customFormat="1" ht="12.75">
      <c r="A269" s="155" t="s">
        <v>332</v>
      </c>
      <c r="B269" s="160">
        <v>2937</v>
      </c>
      <c r="C269" s="160" t="s">
        <v>862</v>
      </c>
      <c r="D269" s="160"/>
      <c r="E269" s="161" t="s">
        <v>497</v>
      </c>
      <c r="F269" s="160" t="s">
        <v>39</v>
      </c>
      <c r="G269" s="160" t="s">
        <v>85</v>
      </c>
      <c r="H269" s="160" t="s">
        <v>199</v>
      </c>
      <c r="I269" s="161">
        <v>1</v>
      </c>
      <c r="J269" s="150" t="s">
        <v>770</v>
      </c>
      <c r="K269" s="150" t="s">
        <v>498</v>
      </c>
      <c r="L269" s="150" t="s">
        <v>771</v>
      </c>
      <c r="M269" s="151">
        <v>85</v>
      </c>
    </row>
    <row r="270" spans="1:13" s="6" customFormat="1" ht="11.25">
      <c r="A270" s="155" t="s">
        <v>333</v>
      </c>
      <c r="B270" s="160">
        <v>2938</v>
      </c>
      <c r="C270" s="160" t="s">
        <v>863</v>
      </c>
      <c r="D270" s="160"/>
      <c r="E270" s="161" t="s">
        <v>499</v>
      </c>
      <c r="F270" s="160" t="s">
        <v>39</v>
      </c>
      <c r="G270" s="160" t="s">
        <v>85</v>
      </c>
      <c r="H270" s="160" t="s">
        <v>114</v>
      </c>
      <c r="I270" s="161">
        <v>5</v>
      </c>
      <c r="J270" s="150" t="s">
        <v>772</v>
      </c>
      <c r="K270" s="150" t="s">
        <v>497</v>
      </c>
      <c r="L270" s="150" t="s">
        <v>771</v>
      </c>
      <c r="M270" s="151">
        <v>125</v>
      </c>
    </row>
    <row r="271" spans="1:13" s="6" customFormat="1" ht="11.25">
      <c r="A271" s="155" t="s">
        <v>334</v>
      </c>
      <c r="B271" s="160">
        <v>2939</v>
      </c>
      <c r="C271" s="160" t="s">
        <v>1002</v>
      </c>
      <c r="D271" s="160"/>
      <c r="E271" s="161" t="s">
        <v>498</v>
      </c>
      <c r="F271" s="160" t="s">
        <v>47</v>
      </c>
      <c r="G271" s="160" t="s">
        <v>48</v>
      </c>
      <c r="H271" s="160" t="s">
        <v>117</v>
      </c>
      <c r="I271" s="161">
        <v>5</v>
      </c>
      <c r="J271" s="150" t="s">
        <v>773</v>
      </c>
      <c r="K271" s="150" t="s">
        <v>57</v>
      </c>
      <c r="L271" s="150" t="s">
        <v>771</v>
      </c>
      <c r="M271" s="151">
        <v>58</v>
      </c>
    </row>
    <row r="272" spans="1:13" s="102" customFormat="1" ht="12.75">
      <c r="A272" s="155" t="s">
        <v>335</v>
      </c>
      <c r="B272" s="160">
        <v>2944</v>
      </c>
      <c r="C272" s="160" t="s">
        <v>864</v>
      </c>
      <c r="D272" s="160"/>
      <c r="E272" s="161" t="s">
        <v>57</v>
      </c>
      <c r="F272" s="160" t="s">
        <v>39</v>
      </c>
      <c r="G272" s="160" t="s">
        <v>40</v>
      </c>
      <c r="H272" s="160" t="s">
        <v>97</v>
      </c>
      <c r="I272" s="161">
        <v>3</v>
      </c>
      <c r="J272" s="150" t="s">
        <v>774</v>
      </c>
      <c r="K272" s="150" t="s">
        <v>57</v>
      </c>
      <c r="L272" s="150" t="s">
        <v>771</v>
      </c>
      <c r="M272" s="151">
        <v>126</v>
      </c>
    </row>
    <row r="273" spans="1:13" s="102" customFormat="1" ht="12.75">
      <c r="A273" s="155" t="s">
        <v>336</v>
      </c>
      <c r="B273" s="160">
        <v>2950</v>
      </c>
      <c r="C273" s="160" t="s">
        <v>865</v>
      </c>
      <c r="D273" s="160"/>
      <c r="E273" s="161" t="s">
        <v>499</v>
      </c>
      <c r="F273" s="160" t="s">
        <v>39</v>
      </c>
      <c r="G273" s="160" t="s">
        <v>40</v>
      </c>
      <c r="H273" s="160" t="s">
        <v>172</v>
      </c>
      <c r="I273" s="161">
        <v>3</v>
      </c>
      <c r="J273" s="150" t="s">
        <v>775</v>
      </c>
      <c r="K273" s="150" t="s">
        <v>497</v>
      </c>
      <c r="L273" s="150" t="s">
        <v>771</v>
      </c>
      <c r="M273" s="151">
        <v>105</v>
      </c>
    </row>
    <row r="274" spans="1:9" s="5" customFormat="1" ht="11.25">
      <c r="A274" s="155" t="s">
        <v>337</v>
      </c>
      <c r="B274" s="160">
        <v>2958</v>
      </c>
      <c r="C274" s="160" t="s">
        <v>866</v>
      </c>
      <c r="D274" s="160"/>
      <c r="E274" s="161" t="s">
        <v>57</v>
      </c>
      <c r="F274" s="160" t="s">
        <v>39</v>
      </c>
      <c r="G274" s="160" t="s">
        <v>40</v>
      </c>
      <c r="H274" s="160" t="s">
        <v>74</v>
      </c>
      <c r="I274" s="161">
        <v>4</v>
      </c>
    </row>
    <row r="275" spans="1:9" s="5" customFormat="1" ht="11.25">
      <c r="A275" s="155" t="s">
        <v>338</v>
      </c>
      <c r="B275" s="160">
        <v>2959</v>
      </c>
      <c r="C275" s="160" t="s">
        <v>867</v>
      </c>
      <c r="D275" s="160"/>
      <c r="E275" s="161" t="s">
        <v>963</v>
      </c>
      <c r="F275" s="160" t="s">
        <v>47</v>
      </c>
      <c r="G275" s="160" t="s">
        <v>48</v>
      </c>
      <c r="H275" s="160" t="s">
        <v>527</v>
      </c>
      <c r="I275" s="161">
        <v>2</v>
      </c>
    </row>
    <row r="276" spans="1:13" s="5" customFormat="1" ht="11.25">
      <c r="A276" s="155" t="s">
        <v>339</v>
      </c>
      <c r="B276" s="160">
        <v>2964</v>
      </c>
      <c r="C276" s="160" t="s">
        <v>868</v>
      </c>
      <c r="D276" s="160"/>
      <c r="E276" s="161" t="s">
        <v>57</v>
      </c>
      <c r="F276" s="160" t="s">
        <v>39</v>
      </c>
      <c r="G276" s="160" t="s">
        <v>85</v>
      </c>
      <c r="H276" s="160" t="s">
        <v>167</v>
      </c>
      <c r="I276" s="161">
        <v>2</v>
      </c>
      <c r="J276" s="150" t="s">
        <v>776</v>
      </c>
      <c r="K276" s="150" t="s">
        <v>498</v>
      </c>
      <c r="L276" s="150" t="s">
        <v>391</v>
      </c>
      <c r="M276" s="151">
        <v>200</v>
      </c>
    </row>
    <row r="277" spans="1:9" s="5" customFormat="1" ht="11.25">
      <c r="A277" s="155" t="s">
        <v>340</v>
      </c>
      <c r="B277" s="160">
        <v>3001</v>
      </c>
      <c r="C277" s="160" t="s">
        <v>875</v>
      </c>
      <c r="D277" s="160"/>
      <c r="E277" s="161" t="s">
        <v>500</v>
      </c>
      <c r="F277" s="160" t="s">
        <v>39</v>
      </c>
      <c r="G277" s="160" t="s">
        <v>85</v>
      </c>
      <c r="H277" s="160" t="s">
        <v>199</v>
      </c>
      <c r="I277" s="161">
        <v>1</v>
      </c>
    </row>
    <row r="278" spans="1:13" s="5" customFormat="1" ht="11.25">
      <c r="A278" s="155" t="s">
        <v>341</v>
      </c>
      <c r="B278" s="160">
        <v>3010</v>
      </c>
      <c r="C278" s="160" t="s">
        <v>876</v>
      </c>
      <c r="D278" s="160"/>
      <c r="E278" s="161" t="s">
        <v>57</v>
      </c>
      <c r="F278" s="160" t="s">
        <v>47</v>
      </c>
      <c r="G278" s="160" t="s">
        <v>50</v>
      </c>
      <c r="H278" s="160" t="s">
        <v>66</v>
      </c>
      <c r="I278" s="161">
        <v>2</v>
      </c>
      <c r="J278" s="150" t="s">
        <v>777</v>
      </c>
      <c r="K278" s="150" t="s">
        <v>500</v>
      </c>
      <c r="L278" s="150" t="s">
        <v>771</v>
      </c>
      <c r="M278" s="151">
        <v>53</v>
      </c>
    </row>
    <row r="279" spans="1:13" s="5" customFormat="1" ht="11.25">
      <c r="A279" s="155" t="s">
        <v>342</v>
      </c>
      <c r="B279" s="160">
        <v>3011</v>
      </c>
      <c r="C279" s="160" t="s">
        <v>877</v>
      </c>
      <c r="D279" s="160"/>
      <c r="E279" s="161" t="s">
        <v>498</v>
      </c>
      <c r="F279" s="160" t="s">
        <v>47</v>
      </c>
      <c r="G279" s="160" t="s">
        <v>50</v>
      </c>
      <c r="H279" s="160" t="s">
        <v>82</v>
      </c>
      <c r="I279" s="161">
        <v>4</v>
      </c>
      <c r="J279" s="150" t="s">
        <v>778</v>
      </c>
      <c r="K279" s="150" t="s">
        <v>57</v>
      </c>
      <c r="L279" s="150" t="s">
        <v>771</v>
      </c>
      <c r="M279" s="151">
        <v>40</v>
      </c>
    </row>
    <row r="280" spans="1:13" s="5" customFormat="1" ht="11.25">
      <c r="A280" s="155" t="s">
        <v>343</v>
      </c>
      <c r="B280" s="160">
        <v>3018</v>
      </c>
      <c r="C280" s="160" t="s">
        <v>878</v>
      </c>
      <c r="D280" s="160"/>
      <c r="E280" s="161" t="s">
        <v>963</v>
      </c>
      <c r="F280" s="160" t="s">
        <v>47</v>
      </c>
      <c r="G280" s="160" t="s">
        <v>48</v>
      </c>
      <c r="H280" s="160" t="s">
        <v>506</v>
      </c>
      <c r="I280" s="161">
        <v>2</v>
      </c>
      <c r="J280" s="150" t="s">
        <v>779</v>
      </c>
      <c r="K280" s="150" t="s">
        <v>500</v>
      </c>
      <c r="L280" s="150" t="s">
        <v>74</v>
      </c>
      <c r="M280" s="151">
        <v>610</v>
      </c>
    </row>
    <row r="281" spans="1:13" s="5" customFormat="1" ht="11.25">
      <c r="A281" s="155" t="s">
        <v>344</v>
      </c>
      <c r="B281" s="160">
        <v>3019</v>
      </c>
      <c r="C281" s="160" t="s">
        <v>879</v>
      </c>
      <c r="D281" s="160"/>
      <c r="E281" s="161" t="s">
        <v>499</v>
      </c>
      <c r="F281" s="160" t="s">
        <v>39</v>
      </c>
      <c r="G281" s="160" t="s">
        <v>85</v>
      </c>
      <c r="H281" s="160" t="s">
        <v>391</v>
      </c>
      <c r="I281" s="161">
        <v>1</v>
      </c>
      <c r="J281" s="150" t="s">
        <v>780</v>
      </c>
      <c r="K281" s="150" t="s">
        <v>497</v>
      </c>
      <c r="L281" s="150" t="s">
        <v>771</v>
      </c>
      <c r="M281" s="151">
        <v>4</v>
      </c>
    </row>
    <row r="282" spans="1:13" s="5" customFormat="1" ht="11.25">
      <c r="A282" s="155" t="s">
        <v>345</v>
      </c>
      <c r="B282" s="160">
        <v>3025</v>
      </c>
      <c r="C282" s="160" t="s">
        <v>880</v>
      </c>
      <c r="D282" s="160"/>
      <c r="E282" s="161" t="s">
        <v>499</v>
      </c>
      <c r="F282" s="160" t="s">
        <v>39</v>
      </c>
      <c r="G282" s="160" t="s">
        <v>40</v>
      </c>
      <c r="H282" s="160" t="s">
        <v>846</v>
      </c>
      <c r="I282" s="161">
        <v>3</v>
      </c>
      <c r="J282" s="150" t="s">
        <v>781</v>
      </c>
      <c r="K282" s="150" t="s">
        <v>57</v>
      </c>
      <c r="L282" s="150" t="s">
        <v>151</v>
      </c>
      <c r="M282" s="151">
        <v>589</v>
      </c>
    </row>
    <row r="283" spans="1:13" s="5" customFormat="1" ht="11.25">
      <c r="A283" s="155" t="s">
        <v>346</v>
      </c>
      <c r="B283" s="160">
        <v>3033</v>
      </c>
      <c r="C283" s="160" t="s">
        <v>1000</v>
      </c>
      <c r="D283" s="160"/>
      <c r="E283" s="161" t="s">
        <v>500</v>
      </c>
      <c r="F283" s="160" t="s">
        <v>39</v>
      </c>
      <c r="G283" s="160" t="s">
        <v>40</v>
      </c>
      <c r="H283" s="160" t="s">
        <v>771</v>
      </c>
      <c r="I283" s="161">
        <v>5</v>
      </c>
      <c r="J283" s="150" t="s">
        <v>782</v>
      </c>
      <c r="K283" s="150" t="s">
        <v>500</v>
      </c>
      <c r="L283" s="150" t="s">
        <v>151</v>
      </c>
      <c r="M283" s="151">
        <v>534</v>
      </c>
    </row>
    <row r="284" spans="1:13" s="5" customFormat="1" ht="11.25">
      <c r="A284" s="155" t="s">
        <v>347</v>
      </c>
      <c r="B284" s="160">
        <v>3034</v>
      </c>
      <c r="C284" s="160" t="s">
        <v>881</v>
      </c>
      <c r="D284" s="160"/>
      <c r="E284" s="161" t="s">
        <v>57</v>
      </c>
      <c r="F284" s="160" t="s">
        <v>47</v>
      </c>
      <c r="G284" s="160" t="s">
        <v>50</v>
      </c>
      <c r="H284" s="160" t="s">
        <v>66</v>
      </c>
      <c r="I284" s="161">
        <v>3</v>
      </c>
      <c r="J284" s="150" t="s">
        <v>783</v>
      </c>
      <c r="K284" s="150" t="s">
        <v>57</v>
      </c>
      <c r="L284" s="150" t="s">
        <v>151</v>
      </c>
      <c r="M284" s="151">
        <v>143</v>
      </c>
    </row>
    <row r="285" spans="1:13" s="5" customFormat="1" ht="11.25">
      <c r="A285" s="155" t="s">
        <v>348</v>
      </c>
      <c r="B285" s="160">
        <v>3036</v>
      </c>
      <c r="C285" s="160" t="s">
        <v>882</v>
      </c>
      <c r="D285" s="160"/>
      <c r="E285" s="161" t="s">
        <v>500</v>
      </c>
      <c r="F285" s="160" t="s">
        <v>47</v>
      </c>
      <c r="G285" s="160" t="s">
        <v>50</v>
      </c>
      <c r="H285" s="160" t="s">
        <v>537</v>
      </c>
      <c r="I285" s="161">
        <v>2</v>
      </c>
      <c r="J285" s="150" t="s">
        <v>784</v>
      </c>
      <c r="K285" s="150" t="s">
        <v>500</v>
      </c>
      <c r="L285" s="150" t="s">
        <v>533</v>
      </c>
      <c r="M285" s="151">
        <v>230</v>
      </c>
    </row>
    <row r="286" spans="1:13" s="5" customFormat="1" ht="11.25">
      <c r="A286" s="155" t="s">
        <v>349</v>
      </c>
      <c r="B286" s="160">
        <v>3047</v>
      </c>
      <c r="C286" s="160" t="s">
        <v>883</v>
      </c>
      <c r="D286" s="160"/>
      <c r="E286" s="161" t="s">
        <v>500</v>
      </c>
      <c r="F286" s="160" t="s">
        <v>47</v>
      </c>
      <c r="G286" s="160" t="s">
        <v>48</v>
      </c>
      <c r="H286" s="160" t="s">
        <v>68</v>
      </c>
      <c r="I286" s="161">
        <v>2</v>
      </c>
      <c r="J286" s="152" t="s">
        <v>785</v>
      </c>
      <c r="K286" s="150" t="s">
        <v>57</v>
      </c>
      <c r="L286" s="150" t="s">
        <v>568</v>
      </c>
      <c r="M286" s="150"/>
    </row>
    <row r="287" spans="1:13" s="5" customFormat="1" ht="11.25">
      <c r="A287" s="155" t="s">
        <v>350</v>
      </c>
      <c r="B287" s="160">
        <v>3048</v>
      </c>
      <c r="C287" s="160" t="s">
        <v>884</v>
      </c>
      <c r="D287" s="160"/>
      <c r="E287" s="161" t="s">
        <v>961</v>
      </c>
      <c r="F287" s="160" t="s">
        <v>47</v>
      </c>
      <c r="G287" s="160" t="s">
        <v>48</v>
      </c>
      <c r="H287" s="160" t="s">
        <v>68</v>
      </c>
      <c r="I287" s="161" t="s">
        <v>57</v>
      </c>
      <c r="J287" s="150" t="s">
        <v>786</v>
      </c>
      <c r="K287" s="150" t="s">
        <v>57</v>
      </c>
      <c r="L287" s="150" t="s">
        <v>132</v>
      </c>
      <c r="M287" s="151">
        <v>265</v>
      </c>
    </row>
    <row r="288" spans="1:13" s="5" customFormat="1" ht="11.25">
      <c r="A288" s="155" t="s">
        <v>351</v>
      </c>
      <c r="B288" s="160">
        <v>3051</v>
      </c>
      <c r="C288" s="160" t="s">
        <v>885</v>
      </c>
      <c r="D288" s="160"/>
      <c r="E288" s="161" t="s">
        <v>57</v>
      </c>
      <c r="F288" s="160" t="s">
        <v>47</v>
      </c>
      <c r="G288" s="160" t="s">
        <v>50</v>
      </c>
      <c r="H288" s="160" t="s">
        <v>537</v>
      </c>
      <c r="I288" s="161">
        <v>2</v>
      </c>
      <c r="J288" s="150" t="s">
        <v>787</v>
      </c>
      <c r="K288" s="150" t="s">
        <v>498</v>
      </c>
      <c r="L288" s="150" t="s">
        <v>199</v>
      </c>
      <c r="M288" s="151">
        <v>150</v>
      </c>
    </row>
    <row r="289" spans="1:13" s="5" customFormat="1" ht="11.25">
      <c r="A289" s="155" t="s">
        <v>352</v>
      </c>
      <c r="B289" s="160">
        <v>3066</v>
      </c>
      <c r="C289" s="160" t="s">
        <v>886</v>
      </c>
      <c r="D289" s="160"/>
      <c r="E289" s="161" t="s">
        <v>57</v>
      </c>
      <c r="F289" s="160" t="s">
        <v>47</v>
      </c>
      <c r="G289" s="160" t="s">
        <v>50</v>
      </c>
      <c r="H289" s="160" t="s">
        <v>82</v>
      </c>
      <c r="I289" s="161">
        <v>2</v>
      </c>
      <c r="J289" s="150" t="s">
        <v>788</v>
      </c>
      <c r="K289" s="150" t="s">
        <v>500</v>
      </c>
      <c r="L289" s="150" t="s">
        <v>66</v>
      </c>
      <c r="M289" s="151">
        <v>387</v>
      </c>
    </row>
    <row r="290" spans="1:13" s="5" customFormat="1" ht="11.25">
      <c r="A290" s="155" t="s">
        <v>353</v>
      </c>
      <c r="B290" s="160">
        <v>3070</v>
      </c>
      <c r="C290" s="160" t="s">
        <v>887</v>
      </c>
      <c r="D290" s="160"/>
      <c r="E290" s="161" t="s">
        <v>500</v>
      </c>
      <c r="F290" s="160" t="s">
        <v>47</v>
      </c>
      <c r="G290" s="160" t="s">
        <v>50</v>
      </c>
      <c r="H290" s="160" t="s">
        <v>66</v>
      </c>
      <c r="I290" s="161">
        <v>2</v>
      </c>
      <c r="J290" s="150" t="s">
        <v>789</v>
      </c>
      <c r="K290" s="150" t="s">
        <v>500</v>
      </c>
      <c r="L290" s="150" t="s">
        <v>771</v>
      </c>
      <c r="M290" s="151">
        <v>56</v>
      </c>
    </row>
    <row r="291" spans="1:13" s="5" customFormat="1" ht="11.25">
      <c r="A291" s="155" t="s">
        <v>354</v>
      </c>
      <c r="B291" s="160">
        <v>3072</v>
      </c>
      <c r="C291" s="160" t="s">
        <v>888</v>
      </c>
      <c r="D291" s="160"/>
      <c r="E291" s="161" t="s">
        <v>498</v>
      </c>
      <c r="F291" s="160" t="s">
        <v>47</v>
      </c>
      <c r="G291" s="160" t="s">
        <v>48</v>
      </c>
      <c r="H291" s="160" t="s">
        <v>117</v>
      </c>
      <c r="I291" s="161">
        <v>1</v>
      </c>
      <c r="J291" s="150" t="s">
        <v>790</v>
      </c>
      <c r="K291" s="150" t="s">
        <v>498</v>
      </c>
      <c r="L291" s="150" t="s">
        <v>537</v>
      </c>
      <c r="M291" s="151">
        <v>194</v>
      </c>
    </row>
    <row r="292" spans="1:13" s="5" customFormat="1" ht="11.25">
      <c r="A292" s="155" t="s">
        <v>355</v>
      </c>
      <c r="B292" s="160">
        <v>3074</v>
      </c>
      <c r="C292" s="160" t="s">
        <v>889</v>
      </c>
      <c r="D292" s="160"/>
      <c r="E292" s="161" t="s">
        <v>57</v>
      </c>
      <c r="F292" s="160" t="s">
        <v>47</v>
      </c>
      <c r="G292" s="160" t="s">
        <v>48</v>
      </c>
      <c r="H292" s="160" t="s">
        <v>670</v>
      </c>
      <c r="I292" s="161">
        <v>3</v>
      </c>
      <c r="J292" s="152" t="s">
        <v>791</v>
      </c>
      <c r="K292" s="150" t="s">
        <v>500</v>
      </c>
      <c r="L292" s="150" t="s">
        <v>533</v>
      </c>
      <c r="M292" s="150"/>
    </row>
    <row r="293" spans="1:9" s="5" customFormat="1" ht="11.25">
      <c r="A293" s="155" t="s">
        <v>356</v>
      </c>
      <c r="B293" s="160">
        <v>3080</v>
      </c>
      <c r="C293" s="160" t="s">
        <v>890</v>
      </c>
      <c r="D293" s="160"/>
      <c r="E293" s="161" t="s">
        <v>500</v>
      </c>
      <c r="F293" s="160" t="s">
        <v>39</v>
      </c>
      <c r="G293" s="160" t="s">
        <v>85</v>
      </c>
      <c r="H293" s="160" t="s">
        <v>199</v>
      </c>
      <c r="I293" s="161">
        <v>1</v>
      </c>
    </row>
    <row r="294" spans="1:13" s="5" customFormat="1" ht="11.25">
      <c r="A294" s="155" t="s">
        <v>357</v>
      </c>
      <c r="B294" s="160">
        <v>3081</v>
      </c>
      <c r="C294" s="160" t="s">
        <v>891</v>
      </c>
      <c r="D294" s="160"/>
      <c r="E294" s="161" t="s">
        <v>499</v>
      </c>
      <c r="F294" s="160" t="s">
        <v>39</v>
      </c>
      <c r="G294" s="160" t="s">
        <v>48</v>
      </c>
      <c r="H294" s="160" t="s">
        <v>68</v>
      </c>
      <c r="I294" s="161" t="s">
        <v>57</v>
      </c>
      <c r="J294" s="152" t="s">
        <v>792</v>
      </c>
      <c r="K294" s="150" t="s">
        <v>500</v>
      </c>
      <c r="L294" s="150" t="s">
        <v>568</v>
      </c>
      <c r="M294" s="150"/>
    </row>
    <row r="295" spans="1:13" s="5" customFormat="1" ht="11.25">
      <c r="A295" s="155" t="s">
        <v>358</v>
      </c>
      <c r="B295" s="160">
        <v>3082</v>
      </c>
      <c r="C295" s="160" t="s">
        <v>892</v>
      </c>
      <c r="D295" s="160"/>
      <c r="E295" s="161" t="s">
        <v>968</v>
      </c>
      <c r="F295" s="160" t="s">
        <v>39</v>
      </c>
      <c r="G295" s="160" t="s">
        <v>85</v>
      </c>
      <c r="H295" s="160" t="s">
        <v>504</v>
      </c>
      <c r="I295" s="161">
        <v>2</v>
      </c>
      <c r="J295" s="150" t="s">
        <v>793</v>
      </c>
      <c r="K295" s="150" t="s">
        <v>499</v>
      </c>
      <c r="L295" s="150" t="s">
        <v>568</v>
      </c>
      <c r="M295" s="151">
        <v>23</v>
      </c>
    </row>
    <row r="296" spans="1:13" s="5" customFormat="1" ht="11.25">
      <c r="A296" s="155" t="s">
        <v>359</v>
      </c>
      <c r="B296" s="160">
        <v>3087</v>
      </c>
      <c r="C296" s="160" t="s">
        <v>893</v>
      </c>
      <c r="D296" s="160"/>
      <c r="E296" s="161" t="s">
        <v>961</v>
      </c>
      <c r="F296" s="160" t="s">
        <v>39</v>
      </c>
      <c r="G296" s="160" t="s">
        <v>85</v>
      </c>
      <c r="H296" s="160" t="s">
        <v>167</v>
      </c>
      <c r="I296" s="161">
        <v>2</v>
      </c>
      <c r="J296" s="150" t="s">
        <v>794</v>
      </c>
      <c r="K296" s="150" t="s">
        <v>500</v>
      </c>
      <c r="L296" s="150" t="s">
        <v>199</v>
      </c>
      <c r="M296" s="151">
        <v>301</v>
      </c>
    </row>
    <row r="297" spans="1:9" s="5" customFormat="1" ht="11.25">
      <c r="A297" s="155" t="s">
        <v>360</v>
      </c>
      <c r="B297" s="160">
        <v>3088</v>
      </c>
      <c r="C297" s="160" t="s">
        <v>894</v>
      </c>
      <c r="D297" s="160"/>
      <c r="E297" s="161" t="s">
        <v>498</v>
      </c>
      <c r="F297" s="160" t="s">
        <v>39</v>
      </c>
      <c r="G297" s="160" t="s">
        <v>85</v>
      </c>
      <c r="H297" s="160" t="s">
        <v>167</v>
      </c>
      <c r="I297" s="161">
        <v>1</v>
      </c>
    </row>
    <row r="298" spans="1:9" s="5" customFormat="1" ht="11.25">
      <c r="A298" s="155" t="s">
        <v>361</v>
      </c>
      <c r="B298" s="160">
        <v>3089</v>
      </c>
      <c r="C298" s="160" t="s">
        <v>895</v>
      </c>
      <c r="D298" s="160"/>
      <c r="E298" s="161" t="s">
        <v>498</v>
      </c>
      <c r="F298" s="160" t="s">
        <v>39</v>
      </c>
      <c r="G298" s="160" t="s">
        <v>85</v>
      </c>
      <c r="H298" s="160" t="s">
        <v>391</v>
      </c>
      <c r="I298" s="161">
        <v>1</v>
      </c>
    </row>
    <row r="299" spans="1:13" s="5" customFormat="1" ht="11.25">
      <c r="A299" s="155" t="s">
        <v>362</v>
      </c>
      <c r="B299" s="160">
        <v>3091</v>
      </c>
      <c r="C299" s="160" t="s">
        <v>896</v>
      </c>
      <c r="D299" s="160"/>
      <c r="E299" s="161" t="s">
        <v>499</v>
      </c>
      <c r="F299" s="160" t="s">
        <v>47</v>
      </c>
      <c r="G299" s="160" t="s">
        <v>48</v>
      </c>
      <c r="H299" s="160" t="s">
        <v>68</v>
      </c>
      <c r="I299" s="161" t="s">
        <v>57</v>
      </c>
      <c r="J299" s="150" t="s">
        <v>795</v>
      </c>
      <c r="K299" s="150" t="s">
        <v>57</v>
      </c>
      <c r="L299" s="150" t="s">
        <v>530</v>
      </c>
      <c r="M299" s="151">
        <v>390</v>
      </c>
    </row>
    <row r="300" spans="1:13" s="5" customFormat="1" ht="11.25">
      <c r="A300" s="155" t="s">
        <v>363</v>
      </c>
      <c r="B300" s="160">
        <v>3092</v>
      </c>
      <c r="C300" s="160" t="s">
        <v>897</v>
      </c>
      <c r="D300" s="160"/>
      <c r="E300" s="161" t="s">
        <v>497</v>
      </c>
      <c r="F300" s="160" t="s">
        <v>39</v>
      </c>
      <c r="G300" s="160" t="s">
        <v>85</v>
      </c>
      <c r="H300" s="160" t="s">
        <v>391</v>
      </c>
      <c r="I300" s="161">
        <v>4</v>
      </c>
      <c r="J300" s="150" t="s">
        <v>658</v>
      </c>
      <c r="K300" s="150" t="s">
        <v>499</v>
      </c>
      <c r="L300" s="150" t="s">
        <v>51</v>
      </c>
      <c r="M300" s="151">
        <v>59</v>
      </c>
    </row>
    <row r="301" spans="1:13" s="5" customFormat="1" ht="11.25">
      <c r="A301" s="155" t="s">
        <v>364</v>
      </c>
      <c r="B301" s="160">
        <v>3135</v>
      </c>
      <c r="C301" s="160" t="s">
        <v>898</v>
      </c>
      <c r="D301" s="160"/>
      <c r="E301" s="161" t="s">
        <v>57</v>
      </c>
      <c r="F301" s="160" t="s">
        <v>39</v>
      </c>
      <c r="G301" s="160" t="s">
        <v>85</v>
      </c>
      <c r="H301" s="160" t="s">
        <v>504</v>
      </c>
      <c r="I301" s="161">
        <v>2</v>
      </c>
      <c r="J301" s="150" t="s">
        <v>796</v>
      </c>
      <c r="K301" s="150" t="s">
        <v>57</v>
      </c>
      <c r="L301" s="150" t="s">
        <v>506</v>
      </c>
      <c r="M301" s="151">
        <v>24</v>
      </c>
    </row>
    <row r="302" spans="1:9" s="108" customFormat="1" ht="12.75">
      <c r="A302" s="155" t="s">
        <v>365</v>
      </c>
      <c r="B302" s="160">
        <v>3141</v>
      </c>
      <c r="C302" s="160" t="s">
        <v>899</v>
      </c>
      <c r="D302" s="160"/>
      <c r="E302" s="161" t="s">
        <v>500</v>
      </c>
      <c r="F302" s="160" t="s">
        <v>39</v>
      </c>
      <c r="G302" s="160" t="s">
        <v>40</v>
      </c>
      <c r="H302" s="160" t="s">
        <v>846</v>
      </c>
      <c r="I302" s="161">
        <v>4</v>
      </c>
    </row>
    <row r="303" spans="1:13" s="108" customFormat="1" ht="12.75">
      <c r="A303" s="155" t="s">
        <v>366</v>
      </c>
      <c r="B303" s="160">
        <v>3178</v>
      </c>
      <c r="C303" s="160" t="s">
        <v>900</v>
      </c>
      <c r="D303" s="160"/>
      <c r="E303" s="161" t="s">
        <v>57</v>
      </c>
      <c r="F303" s="160" t="s">
        <v>39</v>
      </c>
      <c r="G303" s="160" t="s">
        <v>40</v>
      </c>
      <c r="H303" s="160" t="s">
        <v>530</v>
      </c>
      <c r="I303" s="161">
        <v>5</v>
      </c>
      <c r="J303" s="150" t="s">
        <v>797</v>
      </c>
      <c r="K303" s="150" t="s">
        <v>497</v>
      </c>
      <c r="L303" s="150" t="s">
        <v>391</v>
      </c>
      <c r="M303" s="151">
        <v>284</v>
      </c>
    </row>
    <row r="304" spans="1:13" s="5" customFormat="1" ht="11.25">
      <c r="A304" s="155" t="s">
        <v>367</v>
      </c>
      <c r="B304" s="160">
        <v>3184</v>
      </c>
      <c r="C304" s="160" t="s">
        <v>901</v>
      </c>
      <c r="D304" s="160"/>
      <c r="E304" s="161" t="s">
        <v>57</v>
      </c>
      <c r="F304" s="160" t="s">
        <v>47</v>
      </c>
      <c r="G304" s="160" t="s">
        <v>48</v>
      </c>
      <c r="H304" s="160" t="s">
        <v>670</v>
      </c>
      <c r="I304" s="161">
        <v>5</v>
      </c>
      <c r="J304" s="152" t="s">
        <v>798</v>
      </c>
      <c r="K304" s="150" t="s">
        <v>57</v>
      </c>
      <c r="L304" s="150" t="s">
        <v>568</v>
      </c>
      <c r="M304" s="150"/>
    </row>
    <row r="305" spans="1:13" s="5" customFormat="1" ht="11.25">
      <c r="A305" s="155" t="s">
        <v>368</v>
      </c>
      <c r="B305" s="160">
        <v>3201</v>
      </c>
      <c r="C305" s="160" t="s">
        <v>902</v>
      </c>
      <c r="D305" s="160"/>
      <c r="E305" s="161" t="s">
        <v>500</v>
      </c>
      <c r="F305" s="160" t="s">
        <v>39</v>
      </c>
      <c r="G305" s="160" t="s">
        <v>40</v>
      </c>
      <c r="H305" s="160" t="s">
        <v>530</v>
      </c>
      <c r="I305" s="161">
        <v>3</v>
      </c>
      <c r="J305" s="150" t="s">
        <v>799</v>
      </c>
      <c r="K305" s="150" t="s">
        <v>499</v>
      </c>
      <c r="L305" s="150" t="s">
        <v>530</v>
      </c>
      <c r="M305" s="151">
        <v>0</v>
      </c>
    </row>
    <row r="306" spans="1:14" ht="11.25">
      <c r="A306" s="155" t="s">
        <v>369</v>
      </c>
      <c r="B306" s="160">
        <v>3202</v>
      </c>
      <c r="C306" s="160" t="s">
        <v>903</v>
      </c>
      <c r="D306" s="160"/>
      <c r="E306" s="161" t="s">
        <v>500</v>
      </c>
      <c r="F306" s="160" t="s">
        <v>39</v>
      </c>
      <c r="G306" s="160" t="s">
        <v>40</v>
      </c>
      <c r="H306" s="160" t="s">
        <v>530</v>
      </c>
      <c r="I306" s="161">
        <v>3</v>
      </c>
      <c r="J306" s="3"/>
      <c r="K306" s="3"/>
      <c r="L306" s="3"/>
      <c r="M306" s="3"/>
      <c r="N306" s="3"/>
    </row>
    <row r="307" spans="1:13" s="5" customFormat="1" ht="11.25">
      <c r="A307" s="155" t="s">
        <v>370</v>
      </c>
      <c r="B307" s="160">
        <v>3214</v>
      </c>
      <c r="C307" s="160" t="s">
        <v>904</v>
      </c>
      <c r="D307" s="160"/>
      <c r="E307" s="161" t="s">
        <v>57</v>
      </c>
      <c r="F307" s="160" t="s">
        <v>39</v>
      </c>
      <c r="G307" s="160" t="s">
        <v>85</v>
      </c>
      <c r="H307" s="160" t="s">
        <v>114</v>
      </c>
      <c r="I307" s="161" t="s">
        <v>570</v>
      </c>
      <c r="J307" s="150" t="s">
        <v>800</v>
      </c>
      <c r="K307" s="150" t="s">
        <v>500</v>
      </c>
      <c r="L307" s="150" t="s">
        <v>504</v>
      </c>
      <c r="M307" s="151">
        <v>491</v>
      </c>
    </row>
    <row r="308" spans="1:13" s="5" customFormat="1" ht="11.25">
      <c r="A308" s="155" t="s">
        <v>371</v>
      </c>
      <c r="B308" s="160">
        <v>3217</v>
      </c>
      <c r="C308" s="160" t="s">
        <v>905</v>
      </c>
      <c r="D308" s="160"/>
      <c r="E308" s="161" t="s">
        <v>57</v>
      </c>
      <c r="F308" s="160" t="s">
        <v>39</v>
      </c>
      <c r="G308" s="160" t="s">
        <v>85</v>
      </c>
      <c r="H308" s="160" t="s">
        <v>167</v>
      </c>
      <c r="I308" s="161">
        <v>2</v>
      </c>
      <c r="J308" s="150" t="s">
        <v>801</v>
      </c>
      <c r="K308" s="150" t="s">
        <v>500</v>
      </c>
      <c r="L308" s="150" t="s">
        <v>151</v>
      </c>
      <c r="M308" s="151">
        <v>515</v>
      </c>
    </row>
    <row r="309" spans="1:13" s="5" customFormat="1" ht="11.25">
      <c r="A309" s="155" t="s">
        <v>372</v>
      </c>
      <c r="B309" s="160">
        <v>3219</v>
      </c>
      <c r="C309" s="160" t="s">
        <v>906</v>
      </c>
      <c r="D309" s="160"/>
      <c r="E309" s="161" t="s">
        <v>57</v>
      </c>
      <c r="F309" s="160" t="s">
        <v>39</v>
      </c>
      <c r="G309" s="160" t="s">
        <v>85</v>
      </c>
      <c r="H309" s="160" t="s">
        <v>199</v>
      </c>
      <c r="I309" s="161">
        <v>2</v>
      </c>
      <c r="J309" s="150" t="s">
        <v>802</v>
      </c>
      <c r="K309" s="150" t="s">
        <v>500</v>
      </c>
      <c r="L309" s="150" t="s">
        <v>568</v>
      </c>
      <c r="M309" s="151">
        <v>516</v>
      </c>
    </row>
    <row r="310" spans="1:13" s="5" customFormat="1" ht="11.25">
      <c r="A310" s="155" t="s">
        <v>373</v>
      </c>
      <c r="B310" s="160">
        <v>3221</v>
      </c>
      <c r="C310" s="160" t="s">
        <v>907</v>
      </c>
      <c r="D310" s="160"/>
      <c r="E310" s="161" t="s">
        <v>499</v>
      </c>
      <c r="F310" s="160" t="s">
        <v>39</v>
      </c>
      <c r="G310" s="160" t="s">
        <v>40</v>
      </c>
      <c r="H310" s="160" t="s">
        <v>97</v>
      </c>
      <c r="I310" s="161">
        <v>1</v>
      </c>
      <c r="J310" s="153" t="s">
        <v>803</v>
      </c>
      <c r="K310" s="150" t="s">
        <v>498</v>
      </c>
      <c r="L310" s="150" t="s">
        <v>66</v>
      </c>
      <c r="M310" s="150"/>
    </row>
    <row r="311" spans="1:13" s="108" customFormat="1" ht="12.75">
      <c r="A311" s="155" t="s">
        <v>374</v>
      </c>
      <c r="B311" s="160">
        <v>3223</v>
      </c>
      <c r="C311" s="160" t="s">
        <v>908</v>
      </c>
      <c r="D311" s="160"/>
      <c r="E311" s="161" t="s">
        <v>499</v>
      </c>
      <c r="F311" s="160" t="s">
        <v>39</v>
      </c>
      <c r="G311" s="160" t="s">
        <v>40</v>
      </c>
      <c r="H311" s="160" t="s">
        <v>97</v>
      </c>
      <c r="I311" s="161">
        <v>2</v>
      </c>
      <c r="J311" s="150" t="s">
        <v>804</v>
      </c>
      <c r="K311" s="150" t="s">
        <v>499</v>
      </c>
      <c r="L311" s="150" t="s">
        <v>45</v>
      </c>
      <c r="M311" s="151">
        <v>30</v>
      </c>
    </row>
    <row r="312" spans="1:13" s="5" customFormat="1" ht="11.25">
      <c r="A312" s="155" t="s">
        <v>375</v>
      </c>
      <c r="B312" s="160">
        <v>3227</v>
      </c>
      <c r="C312" s="160" t="s">
        <v>909</v>
      </c>
      <c r="D312" s="160"/>
      <c r="E312" s="161" t="s">
        <v>961</v>
      </c>
      <c r="F312" s="160" t="s">
        <v>47</v>
      </c>
      <c r="G312" s="160" t="s">
        <v>50</v>
      </c>
      <c r="H312" s="160" t="s">
        <v>533</v>
      </c>
      <c r="I312" s="161">
        <v>4</v>
      </c>
      <c r="J312" s="152" t="s">
        <v>805</v>
      </c>
      <c r="K312" s="150" t="s">
        <v>57</v>
      </c>
      <c r="L312" s="150" t="s">
        <v>45</v>
      </c>
      <c r="M312" s="150"/>
    </row>
    <row r="313" spans="1:13" s="5" customFormat="1" ht="11.25">
      <c r="A313" s="155" t="s">
        <v>376</v>
      </c>
      <c r="B313" s="160">
        <v>3233</v>
      </c>
      <c r="C313" s="160" t="s">
        <v>910</v>
      </c>
      <c r="D313" s="160"/>
      <c r="E313" s="161" t="s">
        <v>499</v>
      </c>
      <c r="F313" s="160" t="s">
        <v>47</v>
      </c>
      <c r="G313" s="160" t="s">
        <v>50</v>
      </c>
      <c r="H313" s="160" t="s">
        <v>66</v>
      </c>
      <c r="I313" s="161">
        <v>2</v>
      </c>
      <c r="J313" s="150" t="s">
        <v>806</v>
      </c>
      <c r="K313" s="150" t="s">
        <v>498</v>
      </c>
      <c r="L313" s="150" t="s">
        <v>114</v>
      </c>
      <c r="M313" s="151">
        <v>46</v>
      </c>
    </row>
    <row r="314" spans="1:14" ht="11.25">
      <c r="A314" s="155" t="s">
        <v>377</v>
      </c>
      <c r="B314" s="160">
        <v>3235</v>
      </c>
      <c r="C314" s="160" t="s">
        <v>911</v>
      </c>
      <c r="D314" s="160"/>
      <c r="E314" s="161" t="s">
        <v>497</v>
      </c>
      <c r="F314" s="160" t="s">
        <v>39</v>
      </c>
      <c r="G314" s="160" t="s">
        <v>40</v>
      </c>
      <c r="H314" s="160" t="s">
        <v>45</v>
      </c>
      <c r="I314" s="161" t="s">
        <v>570</v>
      </c>
      <c r="J314" s="150" t="s">
        <v>807</v>
      </c>
      <c r="K314" s="150" t="s">
        <v>57</v>
      </c>
      <c r="L314" s="150" t="s">
        <v>808</v>
      </c>
      <c r="M314" s="151">
        <v>34</v>
      </c>
      <c r="N314" s="3"/>
    </row>
    <row r="315" spans="1:13" s="108" customFormat="1" ht="12.75">
      <c r="A315" s="155" t="s">
        <v>378</v>
      </c>
      <c r="B315" s="160">
        <v>3237</v>
      </c>
      <c r="C315" s="160" t="s">
        <v>912</v>
      </c>
      <c r="D315" s="160"/>
      <c r="E315" s="161" t="s">
        <v>57</v>
      </c>
      <c r="F315" s="160" t="s">
        <v>39</v>
      </c>
      <c r="G315" s="160" t="s">
        <v>40</v>
      </c>
      <c r="H315" s="160" t="s">
        <v>45</v>
      </c>
      <c r="I315" s="161">
        <v>5</v>
      </c>
      <c r="J315" s="150" t="s">
        <v>809</v>
      </c>
      <c r="K315" s="150" t="s">
        <v>500</v>
      </c>
      <c r="L315" s="150" t="s">
        <v>504</v>
      </c>
      <c r="M315" s="151">
        <v>164</v>
      </c>
    </row>
    <row r="316" spans="1:13" s="5" customFormat="1" ht="11.25">
      <c r="A316" s="155" t="s">
        <v>379</v>
      </c>
      <c r="B316" s="160">
        <v>3241</v>
      </c>
      <c r="C316" s="160" t="s">
        <v>913</v>
      </c>
      <c r="D316" s="160"/>
      <c r="E316" s="161" t="s">
        <v>57</v>
      </c>
      <c r="F316" s="160" t="s">
        <v>47</v>
      </c>
      <c r="G316" s="160" t="s">
        <v>48</v>
      </c>
      <c r="H316" s="160" t="s">
        <v>117</v>
      </c>
      <c r="I316" s="161">
        <v>4</v>
      </c>
      <c r="J316" s="152" t="s">
        <v>810</v>
      </c>
      <c r="K316" s="150" t="s">
        <v>57</v>
      </c>
      <c r="L316" s="150" t="s">
        <v>504</v>
      </c>
      <c r="M316" s="150"/>
    </row>
    <row r="317" spans="1:13" s="5" customFormat="1" ht="11.25">
      <c r="A317" s="155" t="s">
        <v>380</v>
      </c>
      <c r="B317" s="160">
        <v>3253</v>
      </c>
      <c r="C317" s="160" t="s">
        <v>914</v>
      </c>
      <c r="D317" s="160"/>
      <c r="E317" s="161" t="s">
        <v>499</v>
      </c>
      <c r="F317" s="160" t="s">
        <v>39</v>
      </c>
      <c r="G317" s="160" t="s">
        <v>85</v>
      </c>
      <c r="H317" s="160" t="s">
        <v>167</v>
      </c>
      <c r="I317" s="161">
        <v>2</v>
      </c>
      <c r="J317" s="150" t="s">
        <v>811</v>
      </c>
      <c r="K317" s="150" t="s">
        <v>57</v>
      </c>
      <c r="L317" s="150" t="s">
        <v>505</v>
      </c>
      <c r="M317" s="151">
        <v>229</v>
      </c>
    </row>
    <row r="318" spans="1:9" s="5" customFormat="1" ht="11.25">
      <c r="A318" s="155" t="s">
        <v>381</v>
      </c>
      <c r="B318" s="160">
        <v>3254</v>
      </c>
      <c r="C318" s="160" t="s">
        <v>915</v>
      </c>
      <c r="D318" s="160"/>
      <c r="E318" s="161" t="s">
        <v>57</v>
      </c>
      <c r="F318" s="160" t="s">
        <v>47</v>
      </c>
      <c r="G318" s="160" t="s">
        <v>48</v>
      </c>
      <c r="H318" s="160" t="s">
        <v>68</v>
      </c>
      <c r="I318" s="161">
        <v>1</v>
      </c>
    </row>
    <row r="319" spans="1:14" ht="11.25">
      <c r="A319" s="155" t="s">
        <v>382</v>
      </c>
      <c r="B319" s="160">
        <v>3255</v>
      </c>
      <c r="C319" s="160" t="s">
        <v>916</v>
      </c>
      <c r="D319" s="160"/>
      <c r="E319" s="161" t="s">
        <v>961</v>
      </c>
      <c r="F319" s="160" t="s">
        <v>47</v>
      </c>
      <c r="G319" s="160" t="s">
        <v>48</v>
      </c>
      <c r="H319" s="160" t="s">
        <v>68</v>
      </c>
      <c r="I319" s="161">
        <v>2</v>
      </c>
      <c r="J319" s="150" t="s">
        <v>812</v>
      </c>
      <c r="K319" s="150" t="s">
        <v>499</v>
      </c>
      <c r="L319" s="150" t="s">
        <v>537</v>
      </c>
      <c r="M319" s="151">
        <v>361</v>
      </c>
      <c r="N319" s="3"/>
    </row>
    <row r="320" spans="1:13" s="5" customFormat="1" ht="11.25">
      <c r="A320" s="155" t="s">
        <v>383</v>
      </c>
      <c r="B320" s="160">
        <v>3272</v>
      </c>
      <c r="C320" s="160" t="s">
        <v>917</v>
      </c>
      <c r="D320" s="160"/>
      <c r="E320" s="161" t="s">
        <v>499</v>
      </c>
      <c r="F320" s="160" t="s">
        <v>47</v>
      </c>
      <c r="G320" s="160" t="s">
        <v>48</v>
      </c>
      <c r="H320" s="160" t="s">
        <v>68</v>
      </c>
      <c r="I320" s="161">
        <v>1</v>
      </c>
      <c r="J320" s="150" t="s">
        <v>813</v>
      </c>
      <c r="K320" s="150" t="s">
        <v>500</v>
      </c>
      <c r="L320" s="150" t="s">
        <v>74</v>
      </c>
      <c r="M320" s="151">
        <v>528</v>
      </c>
    </row>
    <row r="321" spans="1:14" ht="11.25">
      <c r="A321" s="155" t="s">
        <v>384</v>
      </c>
      <c r="B321" s="160">
        <v>3275</v>
      </c>
      <c r="C321" s="160" t="s">
        <v>918</v>
      </c>
      <c r="D321" s="160"/>
      <c r="E321" s="161" t="s">
        <v>499</v>
      </c>
      <c r="F321" s="160" t="s">
        <v>39</v>
      </c>
      <c r="G321" s="160" t="s">
        <v>85</v>
      </c>
      <c r="H321" s="160" t="s">
        <v>391</v>
      </c>
      <c r="I321" s="161">
        <v>5</v>
      </c>
      <c r="J321" s="152" t="s">
        <v>814</v>
      </c>
      <c r="K321" s="150" t="s">
        <v>500</v>
      </c>
      <c r="L321" s="150" t="s">
        <v>86</v>
      </c>
      <c r="M321" s="150"/>
      <c r="N321" s="3"/>
    </row>
    <row r="322" spans="1:13" s="5" customFormat="1" ht="11.25">
      <c r="A322" s="155" t="s">
        <v>385</v>
      </c>
      <c r="B322" s="160">
        <v>3276</v>
      </c>
      <c r="C322" s="160" t="s">
        <v>919</v>
      </c>
      <c r="D322" s="160"/>
      <c r="E322" s="161" t="s">
        <v>498</v>
      </c>
      <c r="F322" s="160" t="s">
        <v>47</v>
      </c>
      <c r="G322" s="160" t="s">
        <v>50</v>
      </c>
      <c r="H322" s="160" t="s">
        <v>533</v>
      </c>
      <c r="I322" s="161">
        <v>3</v>
      </c>
      <c r="J322" s="150" t="s">
        <v>815</v>
      </c>
      <c r="K322" s="150" t="s">
        <v>500</v>
      </c>
      <c r="L322" s="150" t="s">
        <v>167</v>
      </c>
      <c r="M322" s="151">
        <v>500</v>
      </c>
    </row>
    <row r="323" spans="1:13" s="5" customFormat="1" ht="11.25">
      <c r="A323" s="155" t="s">
        <v>386</v>
      </c>
      <c r="B323" s="160">
        <v>3278</v>
      </c>
      <c r="C323" s="160" t="s">
        <v>920</v>
      </c>
      <c r="D323" s="160"/>
      <c r="E323" s="161" t="s">
        <v>961</v>
      </c>
      <c r="F323" s="160" t="s">
        <v>47</v>
      </c>
      <c r="G323" s="160" t="s">
        <v>48</v>
      </c>
      <c r="H323" s="160" t="s">
        <v>68</v>
      </c>
      <c r="I323" s="161">
        <v>2</v>
      </c>
      <c r="J323" s="150" t="s">
        <v>816</v>
      </c>
      <c r="K323" s="150" t="s">
        <v>500</v>
      </c>
      <c r="L323" s="150" t="s">
        <v>167</v>
      </c>
      <c r="M323" s="151">
        <v>283</v>
      </c>
    </row>
    <row r="324" spans="1:13" s="5" customFormat="1" ht="11.25">
      <c r="A324" s="155" t="s">
        <v>387</v>
      </c>
      <c r="B324" s="160">
        <v>3279</v>
      </c>
      <c r="C324" s="160" t="s">
        <v>921</v>
      </c>
      <c r="D324" s="160"/>
      <c r="E324" s="161" t="s">
        <v>57</v>
      </c>
      <c r="F324" s="160" t="s">
        <v>47</v>
      </c>
      <c r="G324" s="160" t="s">
        <v>48</v>
      </c>
      <c r="H324" s="160" t="s">
        <v>670</v>
      </c>
      <c r="I324" s="161">
        <v>3</v>
      </c>
      <c r="J324" s="150" t="s">
        <v>817</v>
      </c>
      <c r="K324" s="150" t="s">
        <v>57</v>
      </c>
      <c r="L324" s="150" t="s">
        <v>530</v>
      </c>
      <c r="M324" s="151">
        <v>354</v>
      </c>
    </row>
    <row r="325" spans="1:13" s="5" customFormat="1" ht="11.25">
      <c r="A325" s="155" t="s">
        <v>388</v>
      </c>
      <c r="B325" s="160">
        <v>3280</v>
      </c>
      <c r="C325" s="160" t="s">
        <v>922</v>
      </c>
      <c r="D325" s="160"/>
      <c r="E325" s="161" t="s">
        <v>498</v>
      </c>
      <c r="F325" s="160" t="s">
        <v>47</v>
      </c>
      <c r="G325" s="160" t="s">
        <v>48</v>
      </c>
      <c r="H325" s="160" t="s">
        <v>117</v>
      </c>
      <c r="I325" s="161">
        <v>4</v>
      </c>
      <c r="J325" s="150" t="s">
        <v>818</v>
      </c>
      <c r="K325" s="150" t="s">
        <v>57</v>
      </c>
      <c r="L325" s="150" t="s">
        <v>568</v>
      </c>
      <c r="M325" s="151">
        <v>306</v>
      </c>
    </row>
    <row r="326" spans="1:9" s="5" customFormat="1" ht="11.25">
      <c r="A326" s="155" t="s">
        <v>389</v>
      </c>
      <c r="B326" s="160">
        <v>3283</v>
      </c>
      <c r="C326" s="160" t="s">
        <v>923</v>
      </c>
      <c r="D326" s="160"/>
      <c r="E326" s="161" t="s">
        <v>499</v>
      </c>
      <c r="F326" s="160" t="s">
        <v>39</v>
      </c>
      <c r="G326" s="160" t="s">
        <v>85</v>
      </c>
      <c r="H326" s="160" t="s">
        <v>167</v>
      </c>
      <c r="I326" s="161">
        <v>3</v>
      </c>
    </row>
    <row r="327" spans="1:13" s="5" customFormat="1" ht="11.25">
      <c r="A327" s="155" t="s">
        <v>390</v>
      </c>
      <c r="B327" s="160">
        <v>3284</v>
      </c>
      <c r="C327" s="160" t="s">
        <v>924</v>
      </c>
      <c r="D327" s="160"/>
      <c r="E327" s="161" t="s">
        <v>499</v>
      </c>
      <c r="F327" s="160" t="s">
        <v>39</v>
      </c>
      <c r="G327" s="160" t="s">
        <v>85</v>
      </c>
      <c r="H327" s="160" t="s">
        <v>504</v>
      </c>
      <c r="I327" s="161" t="s">
        <v>57</v>
      </c>
      <c r="J327" s="150" t="s">
        <v>819</v>
      </c>
      <c r="K327" s="150" t="s">
        <v>500</v>
      </c>
      <c r="L327" s="150" t="s">
        <v>504</v>
      </c>
      <c r="M327" s="151">
        <v>531</v>
      </c>
    </row>
    <row r="328" spans="1:13" s="5" customFormat="1" ht="11.25">
      <c r="A328" s="155" t="s">
        <v>392</v>
      </c>
      <c r="B328" s="160">
        <v>3286</v>
      </c>
      <c r="C328" s="160" t="s">
        <v>925</v>
      </c>
      <c r="D328" s="160"/>
      <c r="E328" s="161" t="s">
        <v>497</v>
      </c>
      <c r="F328" s="160" t="s">
        <v>39</v>
      </c>
      <c r="G328" s="160" t="s">
        <v>40</v>
      </c>
      <c r="H328" s="160" t="s">
        <v>74</v>
      </c>
      <c r="I328" s="161">
        <v>3</v>
      </c>
      <c r="J328" s="152" t="s">
        <v>820</v>
      </c>
      <c r="K328" s="150" t="s">
        <v>500</v>
      </c>
      <c r="L328" s="150" t="s">
        <v>74</v>
      </c>
      <c r="M328" s="150"/>
    </row>
    <row r="329" spans="1:9" s="108" customFormat="1" ht="12.75">
      <c r="A329" s="155" t="s">
        <v>393</v>
      </c>
      <c r="B329" s="160">
        <v>3287</v>
      </c>
      <c r="C329" s="160" t="s">
        <v>926</v>
      </c>
      <c r="D329" s="160"/>
      <c r="E329" s="161" t="s">
        <v>963</v>
      </c>
      <c r="F329" s="160" t="s">
        <v>39</v>
      </c>
      <c r="G329" s="160" t="s">
        <v>40</v>
      </c>
      <c r="H329" s="160" t="s">
        <v>74</v>
      </c>
      <c r="I329" s="161">
        <v>2</v>
      </c>
    </row>
    <row r="330" spans="1:13" s="5" customFormat="1" ht="11.25">
      <c r="A330" s="155" t="s">
        <v>394</v>
      </c>
      <c r="B330" s="160">
        <v>3292</v>
      </c>
      <c r="C330" s="160" t="s">
        <v>927</v>
      </c>
      <c r="D330" s="160"/>
      <c r="E330" s="161" t="s">
        <v>961</v>
      </c>
      <c r="F330" s="160" t="s">
        <v>39</v>
      </c>
      <c r="G330" s="160" t="s">
        <v>40</v>
      </c>
      <c r="H330" s="160" t="s">
        <v>505</v>
      </c>
      <c r="I330" s="161">
        <v>2</v>
      </c>
      <c r="J330" s="150" t="s">
        <v>821</v>
      </c>
      <c r="K330" s="150" t="s">
        <v>498</v>
      </c>
      <c r="L330" s="150" t="s">
        <v>172</v>
      </c>
      <c r="M330" s="151">
        <v>209</v>
      </c>
    </row>
    <row r="331" spans="1:13" s="5" customFormat="1" ht="11.25">
      <c r="A331" s="155" t="s">
        <v>395</v>
      </c>
      <c r="B331" s="160">
        <v>3309</v>
      </c>
      <c r="C331" s="160" t="s">
        <v>928</v>
      </c>
      <c r="D331" s="160"/>
      <c r="E331" s="161" t="s">
        <v>497</v>
      </c>
      <c r="F331" s="160" t="s">
        <v>47</v>
      </c>
      <c r="G331" s="160" t="s">
        <v>48</v>
      </c>
      <c r="H331" s="160" t="s">
        <v>527</v>
      </c>
      <c r="I331" s="161">
        <v>3</v>
      </c>
      <c r="J331" s="150" t="s">
        <v>822</v>
      </c>
      <c r="K331" s="150" t="s">
        <v>500</v>
      </c>
      <c r="L331" s="150" t="s">
        <v>114</v>
      </c>
      <c r="M331" s="151">
        <v>136</v>
      </c>
    </row>
    <row r="332" spans="1:13" s="5" customFormat="1" ht="11.25">
      <c r="A332" s="155" t="s">
        <v>396</v>
      </c>
      <c r="B332" s="160">
        <v>3311</v>
      </c>
      <c r="C332" s="160" t="s">
        <v>929</v>
      </c>
      <c r="D332" s="160"/>
      <c r="E332" s="161" t="s">
        <v>497</v>
      </c>
      <c r="F332" s="160" t="s">
        <v>39</v>
      </c>
      <c r="G332" s="160" t="s">
        <v>40</v>
      </c>
      <c r="H332" s="160" t="s">
        <v>505</v>
      </c>
      <c r="I332" s="161">
        <v>3</v>
      </c>
      <c r="J332" s="150" t="s">
        <v>823</v>
      </c>
      <c r="K332" s="150" t="s">
        <v>500</v>
      </c>
      <c r="L332" s="150" t="s">
        <v>199</v>
      </c>
      <c r="M332" s="151">
        <v>367</v>
      </c>
    </row>
    <row r="333" spans="1:13" s="5" customFormat="1" ht="11.25">
      <c r="A333" s="155" t="s">
        <v>397</v>
      </c>
      <c r="B333" s="160">
        <v>3312</v>
      </c>
      <c r="C333" s="160" t="s">
        <v>930</v>
      </c>
      <c r="D333" s="160"/>
      <c r="E333" s="161" t="s">
        <v>499</v>
      </c>
      <c r="F333" s="160" t="s">
        <v>39</v>
      </c>
      <c r="G333" s="160" t="s">
        <v>85</v>
      </c>
      <c r="H333" s="160" t="s">
        <v>167</v>
      </c>
      <c r="I333" s="161">
        <v>2</v>
      </c>
      <c r="J333" s="150" t="s">
        <v>824</v>
      </c>
      <c r="K333" s="150" t="s">
        <v>57</v>
      </c>
      <c r="L333" s="150" t="s">
        <v>161</v>
      </c>
      <c r="M333" s="151">
        <v>86</v>
      </c>
    </row>
    <row r="334" spans="1:9" s="5" customFormat="1" ht="11.25">
      <c r="A334" s="155" t="s">
        <v>398</v>
      </c>
      <c r="B334" s="160">
        <v>3313</v>
      </c>
      <c r="C334" s="160" t="s">
        <v>931</v>
      </c>
      <c r="D334" s="160"/>
      <c r="E334" s="161" t="s">
        <v>499</v>
      </c>
      <c r="F334" s="160" t="s">
        <v>39</v>
      </c>
      <c r="G334" s="160" t="s">
        <v>85</v>
      </c>
      <c r="H334" s="160" t="s">
        <v>504</v>
      </c>
      <c r="I334" s="161" t="s">
        <v>57</v>
      </c>
    </row>
    <row r="335" spans="1:13" s="5" customFormat="1" ht="11.25">
      <c r="A335" s="155" t="s">
        <v>399</v>
      </c>
      <c r="B335" s="160">
        <v>3315</v>
      </c>
      <c r="C335" s="160" t="s">
        <v>932</v>
      </c>
      <c r="D335" s="160"/>
      <c r="E335" s="161" t="s">
        <v>57</v>
      </c>
      <c r="F335" s="160" t="s">
        <v>39</v>
      </c>
      <c r="G335" s="160" t="s">
        <v>85</v>
      </c>
      <c r="H335" s="160" t="s">
        <v>960</v>
      </c>
      <c r="I335" s="161">
        <v>5</v>
      </c>
      <c r="J335" s="152" t="s">
        <v>825</v>
      </c>
      <c r="K335" s="150" t="s">
        <v>57</v>
      </c>
      <c r="L335" s="150" t="s">
        <v>670</v>
      </c>
      <c r="M335" s="150"/>
    </row>
    <row r="336" spans="1:13" s="5" customFormat="1" ht="11.25">
      <c r="A336" s="155" t="s">
        <v>400</v>
      </c>
      <c r="B336" s="160">
        <v>3318</v>
      </c>
      <c r="C336" s="160" t="s">
        <v>933</v>
      </c>
      <c r="D336" s="160"/>
      <c r="E336" s="161" t="s">
        <v>500</v>
      </c>
      <c r="F336" s="160" t="s">
        <v>39</v>
      </c>
      <c r="G336" s="160" t="s">
        <v>85</v>
      </c>
      <c r="H336" s="160" t="s">
        <v>960</v>
      </c>
      <c r="I336" s="161">
        <v>3</v>
      </c>
      <c r="J336" s="150" t="s">
        <v>826</v>
      </c>
      <c r="K336" s="150" t="s">
        <v>497</v>
      </c>
      <c r="L336" s="150" t="s">
        <v>568</v>
      </c>
      <c r="M336" s="151">
        <v>236</v>
      </c>
    </row>
    <row r="337" spans="1:13" s="5" customFormat="1" ht="11.25">
      <c r="A337" s="155" t="s">
        <v>401</v>
      </c>
      <c r="B337" s="160">
        <v>3319</v>
      </c>
      <c r="C337" s="160" t="s">
        <v>934</v>
      </c>
      <c r="D337" s="160"/>
      <c r="E337" s="161" t="s">
        <v>57</v>
      </c>
      <c r="F337" s="160" t="s">
        <v>47</v>
      </c>
      <c r="G337" s="160" t="s">
        <v>50</v>
      </c>
      <c r="H337" s="160" t="s">
        <v>66</v>
      </c>
      <c r="I337" s="161">
        <v>2</v>
      </c>
      <c r="J337" s="150" t="s">
        <v>827</v>
      </c>
      <c r="K337" s="150" t="s">
        <v>500</v>
      </c>
      <c r="L337" s="150" t="s">
        <v>161</v>
      </c>
      <c r="M337" s="151">
        <v>394</v>
      </c>
    </row>
    <row r="338" spans="1:13" s="5" customFormat="1" ht="11.25">
      <c r="A338" s="155" t="s">
        <v>402</v>
      </c>
      <c r="B338" s="160">
        <v>3320</v>
      </c>
      <c r="C338" s="160" t="s">
        <v>935</v>
      </c>
      <c r="D338" s="160"/>
      <c r="E338" s="161" t="s">
        <v>968</v>
      </c>
      <c r="F338" s="160" t="s">
        <v>39</v>
      </c>
      <c r="G338" s="160" t="s">
        <v>85</v>
      </c>
      <c r="H338" s="160" t="s">
        <v>391</v>
      </c>
      <c r="I338" s="161">
        <v>1</v>
      </c>
      <c r="J338" s="150" t="s">
        <v>828</v>
      </c>
      <c r="K338" s="150" t="s">
        <v>500</v>
      </c>
      <c r="L338" s="150" t="s">
        <v>74</v>
      </c>
      <c r="M338" s="151">
        <v>542</v>
      </c>
    </row>
    <row r="339" spans="1:13" s="5" customFormat="1" ht="11.25">
      <c r="A339" s="155" t="s">
        <v>403</v>
      </c>
      <c r="B339" s="160">
        <v>3321</v>
      </c>
      <c r="C339" s="160" t="s">
        <v>936</v>
      </c>
      <c r="D339" s="160"/>
      <c r="E339" s="161" t="s">
        <v>497</v>
      </c>
      <c r="F339" s="160" t="s">
        <v>39</v>
      </c>
      <c r="G339" s="160" t="s">
        <v>85</v>
      </c>
      <c r="H339" s="160" t="s">
        <v>391</v>
      </c>
      <c r="I339" s="161">
        <v>5</v>
      </c>
      <c r="J339" s="152" t="s">
        <v>829</v>
      </c>
      <c r="K339" s="150" t="s">
        <v>499</v>
      </c>
      <c r="L339" s="150" t="s">
        <v>74</v>
      </c>
      <c r="M339" s="150"/>
    </row>
    <row r="340" spans="1:13" s="5" customFormat="1" ht="11.25">
      <c r="A340" s="155" t="s">
        <v>404</v>
      </c>
      <c r="B340" s="160">
        <v>3329</v>
      </c>
      <c r="C340" s="160" t="s">
        <v>937</v>
      </c>
      <c r="D340" s="160"/>
      <c r="E340" s="161" t="s">
        <v>500</v>
      </c>
      <c r="F340" s="160" t="s">
        <v>39</v>
      </c>
      <c r="G340" s="160" t="s">
        <v>40</v>
      </c>
      <c r="H340" s="160" t="s">
        <v>846</v>
      </c>
      <c r="I340" s="161">
        <v>5</v>
      </c>
      <c r="J340" s="152" t="s">
        <v>830</v>
      </c>
      <c r="K340" s="150" t="s">
        <v>497</v>
      </c>
      <c r="L340" s="150" t="s">
        <v>518</v>
      </c>
      <c r="M340" s="150"/>
    </row>
    <row r="341" spans="1:9" s="5" customFormat="1" ht="11.25">
      <c r="A341" s="155" t="s">
        <v>405</v>
      </c>
      <c r="B341" s="160">
        <v>3331</v>
      </c>
      <c r="C341" s="160" t="s">
        <v>938</v>
      </c>
      <c r="D341" s="160"/>
      <c r="E341" s="161" t="s">
        <v>498</v>
      </c>
      <c r="F341" s="160" t="s">
        <v>47</v>
      </c>
      <c r="G341" s="160" t="s">
        <v>50</v>
      </c>
      <c r="H341" s="160" t="s">
        <v>537</v>
      </c>
      <c r="I341" s="161">
        <v>5</v>
      </c>
    </row>
    <row r="342" spans="1:13" s="5" customFormat="1" ht="11.25">
      <c r="A342" s="155" t="s">
        <v>406</v>
      </c>
      <c r="B342" s="160">
        <v>3332</v>
      </c>
      <c r="C342" s="160" t="s">
        <v>939</v>
      </c>
      <c r="D342" s="160"/>
      <c r="E342" s="161" t="s">
        <v>57</v>
      </c>
      <c r="F342" s="160" t="s">
        <v>47</v>
      </c>
      <c r="G342" s="160" t="s">
        <v>50</v>
      </c>
      <c r="H342" s="160" t="s">
        <v>537</v>
      </c>
      <c r="I342" s="161">
        <v>5</v>
      </c>
      <c r="J342" s="150" t="s">
        <v>831</v>
      </c>
      <c r="K342" s="150" t="s">
        <v>500</v>
      </c>
      <c r="L342" s="150" t="s">
        <v>97</v>
      </c>
      <c r="M342" s="151">
        <v>281</v>
      </c>
    </row>
    <row r="343" spans="1:13" s="5" customFormat="1" ht="11.25">
      <c r="A343" s="155" t="s">
        <v>407</v>
      </c>
      <c r="B343" s="160">
        <v>3338</v>
      </c>
      <c r="C343" s="160" t="s">
        <v>940</v>
      </c>
      <c r="D343" s="160"/>
      <c r="E343" s="161" t="s">
        <v>499</v>
      </c>
      <c r="F343" s="160" t="s">
        <v>39</v>
      </c>
      <c r="G343" s="160" t="s">
        <v>40</v>
      </c>
      <c r="H343" s="160" t="s">
        <v>97</v>
      </c>
      <c r="I343" s="161">
        <v>1</v>
      </c>
      <c r="J343" s="150" t="s">
        <v>832</v>
      </c>
      <c r="K343" s="150" t="s">
        <v>499</v>
      </c>
      <c r="L343" s="150" t="s">
        <v>51</v>
      </c>
      <c r="M343" s="151">
        <v>49</v>
      </c>
    </row>
    <row r="344" spans="1:13" s="5" customFormat="1" ht="11.25">
      <c r="A344" s="155" t="s">
        <v>408</v>
      </c>
      <c r="B344" s="160">
        <v>3341</v>
      </c>
      <c r="C344" s="160" t="s">
        <v>941</v>
      </c>
      <c r="D344" s="160"/>
      <c r="E344" s="161" t="s">
        <v>963</v>
      </c>
      <c r="F344" s="160" t="s">
        <v>47</v>
      </c>
      <c r="G344" s="160" t="s">
        <v>50</v>
      </c>
      <c r="H344" s="160" t="s">
        <v>537</v>
      </c>
      <c r="I344" s="161" t="s">
        <v>570</v>
      </c>
      <c r="J344" s="150" t="s">
        <v>833</v>
      </c>
      <c r="K344" s="150" t="s">
        <v>500</v>
      </c>
      <c r="L344" s="150" t="s">
        <v>51</v>
      </c>
      <c r="M344" s="151">
        <v>573</v>
      </c>
    </row>
    <row r="345" spans="1:13" s="5" customFormat="1" ht="11.25">
      <c r="A345" s="155" t="s">
        <v>409</v>
      </c>
      <c r="B345" s="160">
        <v>3342</v>
      </c>
      <c r="C345" s="160" t="s">
        <v>942</v>
      </c>
      <c r="D345" s="160"/>
      <c r="E345" s="161" t="s">
        <v>498</v>
      </c>
      <c r="F345" s="160" t="s">
        <v>47</v>
      </c>
      <c r="G345" s="160" t="s">
        <v>50</v>
      </c>
      <c r="H345" s="160" t="s">
        <v>537</v>
      </c>
      <c r="I345" s="161">
        <v>5</v>
      </c>
      <c r="J345" s="150" t="s">
        <v>834</v>
      </c>
      <c r="K345" s="150" t="s">
        <v>498</v>
      </c>
      <c r="L345" s="150" t="s">
        <v>51</v>
      </c>
      <c r="M345" s="151">
        <v>337</v>
      </c>
    </row>
    <row r="346" spans="1:14" ht="11.25">
      <c r="A346" s="155" t="s">
        <v>410</v>
      </c>
      <c r="B346" s="160">
        <v>3343</v>
      </c>
      <c r="C346" s="160" t="s">
        <v>943</v>
      </c>
      <c r="D346" s="160"/>
      <c r="E346" s="161" t="s">
        <v>57</v>
      </c>
      <c r="F346" s="160" t="s">
        <v>47</v>
      </c>
      <c r="G346" s="160" t="s">
        <v>50</v>
      </c>
      <c r="H346" s="160" t="s">
        <v>537</v>
      </c>
      <c r="I346" s="161" t="s">
        <v>570</v>
      </c>
      <c r="J346" s="3"/>
      <c r="K346" s="3"/>
      <c r="L346" s="3"/>
      <c r="M346" s="3"/>
      <c r="N346" s="3"/>
    </row>
    <row r="347" spans="1:13" s="5" customFormat="1" ht="11.25">
      <c r="A347" s="155" t="s">
        <v>411</v>
      </c>
      <c r="B347" s="160">
        <v>3344</v>
      </c>
      <c r="C347" s="160" t="s">
        <v>944</v>
      </c>
      <c r="D347" s="160"/>
      <c r="E347" s="161" t="s">
        <v>497</v>
      </c>
      <c r="F347" s="160" t="s">
        <v>47</v>
      </c>
      <c r="G347" s="160" t="s">
        <v>50</v>
      </c>
      <c r="H347" s="160" t="s">
        <v>537</v>
      </c>
      <c r="I347" s="161">
        <v>4</v>
      </c>
      <c r="J347" s="152" t="s">
        <v>835</v>
      </c>
      <c r="K347" s="150" t="s">
        <v>500</v>
      </c>
      <c r="L347" s="150" t="s">
        <v>530</v>
      </c>
      <c r="M347" s="150"/>
    </row>
    <row r="348" spans="1:9" s="5" customFormat="1" ht="11.25">
      <c r="A348" s="155" t="s">
        <v>412</v>
      </c>
      <c r="B348" s="160">
        <v>3346</v>
      </c>
      <c r="C348" s="160" t="s">
        <v>945</v>
      </c>
      <c r="D348" s="160"/>
      <c r="E348" s="161" t="s">
        <v>499</v>
      </c>
      <c r="F348" s="160" t="s">
        <v>39</v>
      </c>
      <c r="G348" s="160" t="s">
        <v>40</v>
      </c>
      <c r="H348" s="160" t="s">
        <v>846</v>
      </c>
      <c r="I348" s="161" t="s">
        <v>570</v>
      </c>
    </row>
    <row r="349" spans="1:9" s="5" customFormat="1" ht="11.25">
      <c r="A349" s="155" t="s">
        <v>413</v>
      </c>
      <c r="B349" s="160">
        <v>3348</v>
      </c>
      <c r="C349" s="160" t="s">
        <v>946</v>
      </c>
      <c r="D349" s="160"/>
      <c r="E349" s="161" t="s">
        <v>500</v>
      </c>
      <c r="F349" s="160" t="s">
        <v>39</v>
      </c>
      <c r="G349" s="160" t="s">
        <v>85</v>
      </c>
      <c r="H349" s="160" t="s">
        <v>518</v>
      </c>
      <c r="I349" s="161">
        <v>4</v>
      </c>
    </row>
    <row r="350" spans="1:14" ht="11.25">
      <c r="A350" s="155" t="s">
        <v>414</v>
      </c>
      <c r="B350" s="160">
        <v>3351</v>
      </c>
      <c r="C350" s="160" t="s">
        <v>947</v>
      </c>
      <c r="D350" s="160"/>
      <c r="E350" s="161" t="s">
        <v>968</v>
      </c>
      <c r="F350" s="160" t="s">
        <v>39</v>
      </c>
      <c r="G350" s="160" t="s">
        <v>40</v>
      </c>
      <c r="H350" s="160" t="s">
        <v>530</v>
      </c>
      <c r="I350" s="161">
        <v>4</v>
      </c>
      <c r="J350" s="150" t="s">
        <v>836</v>
      </c>
      <c r="K350" s="150" t="s">
        <v>499</v>
      </c>
      <c r="L350" s="150" t="s">
        <v>167</v>
      </c>
      <c r="M350" s="151">
        <v>326</v>
      </c>
      <c r="N350" s="3"/>
    </row>
    <row r="351" spans="1:13" s="5" customFormat="1" ht="11.25">
      <c r="A351" s="155" t="s">
        <v>415</v>
      </c>
      <c r="B351" s="160">
        <v>3352</v>
      </c>
      <c r="C351" s="160" t="s">
        <v>948</v>
      </c>
      <c r="D351" s="160"/>
      <c r="E351" s="161" t="s">
        <v>497</v>
      </c>
      <c r="F351" s="160" t="s">
        <v>39</v>
      </c>
      <c r="G351" s="160" t="s">
        <v>40</v>
      </c>
      <c r="H351" s="160" t="s">
        <v>97</v>
      </c>
      <c r="I351" s="161">
        <v>3</v>
      </c>
      <c r="J351" s="152" t="s">
        <v>837</v>
      </c>
      <c r="K351" s="150" t="s">
        <v>497</v>
      </c>
      <c r="L351" s="150" t="s">
        <v>167</v>
      </c>
      <c r="M351" s="150"/>
    </row>
    <row r="352" spans="1:13" s="5" customFormat="1" ht="11.25">
      <c r="A352" s="155" t="s">
        <v>416</v>
      </c>
      <c r="B352" s="160">
        <v>3353</v>
      </c>
      <c r="C352" s="160" t="s">
        <v>949</v>
      </c>
      <c r="D352" s="160"/>
      <c r="E352" s="161" t="s">
        <v>499</v>
      </c>
      <c r="F352" s="160" t="s">
        <v>39</v>
      </c>
      <c r="G352" s="160" t="s">
        <v>85</v>
      </c>
      <c r="H352" s="160" t="s">
        <v>391</v>
      </c>
      <c r="I352" s="161">
        <v>4</v>
      </c>
      <c r="J352" s="150" t="s">
        <v>838</v>
      </c>
      <c r="K352" s="150" t="s">
        <v>500</v>
      </c>
      <c r="L352" s="150" t="s">
        <v>74</v>
      </c>
      <c r="M352" s="151">
        <v>416</v>
      </c>
    </row>
    <row r="353" spans="1:13" s="5" customFormat="1" ht="11.25">
      <c r="A353" s="155" t="s">
        <v>417</v>
      </c>
      <c r="B353" s="160">
        <v>3356</v>
      </c>
      <c r="C353" s="160" t="s">
        <v>950</v>
      </c>
      <c r="D353" s="160"/>
      <c r="E353" s="161" t="s">
        <v>968</v>
      </c>
      <c r="F353" s="160" t="s">
        <v>39</v>
      </c>
      <c r="G353" s="160" t="s">
        <v>40</v>
      </c>
      <c r="H353" s="160" t="s">
        <v>172</v>
      </c>
      <c r="I353" s="161" t="s">
        <v>570</v>
      </c>
      <c r="J353" s="150" t="s">
        <v>839</v>
      </c>
      <c r="K353" s="150" t="s">
        <v>498</v>
      </c>
      <c r="L353" s="150" t="s">
        <v>568</v>
      </c>
      <c r="M353" s="151">
        <v>352</v>
      </c>
    </row>
    <row r="354" spans="1:15" s="5" customFormat="1" ht="11.25">
      <c r="A354" s="155" t="s">
        <v>418</v>
      </c>
      <c r="B354" s="160">
        <v>3359</v>
      </c>
      <c r="C354" s="160" t="s">
        <v>1006</v>
      </c>
      <c r="D354" s="160"/>
      <c r="E354" s="161" t="s">
        <v>499</v>
      </c>
      <c r="F354" s="160" t="s">
        <v>47</v>
      </c>
      <c r="G354" s="160" t="s">
        <v>50</v>
      </c>
      <c r="H354" s="160" t="s">
        <v>537</v>
      </c>
      <c r="I354" s="161" t="s">
        <v>570</v>
      </c>
      <c r="J354" s="150" t="s">
        <v>840</v>
      </c>
      <c r="K354" s="150" t="s">
        <v>498</v>
      </c>
      <c r="L354" s="150" t="s">
        <v>568</v>
      </c>
      <c r="M354" s="151">
        <v>181</v>
      </c>
      <c r="O354" s="6"/>
    </row>
    <row r="355" spans="1:15" s="5" customFormat="1" ht="11.25">
      <c r="A355" s="155" t="s">
        <v>419</v>
      </c>
      <c r="B355" s="160">
        <v>3360</v>
      </c>
      <c r="C355" s="160" t="s">
        <v>969</v>
      </c>
      <c r="D355" s="160"/>
      <c r="E355" s="161" t="s">
        <v>499</v>
      </c>
      <c r="F355" s="160" t="s">
        <v>47</v>
      </c>
      <c r="G355" s="160" t="s">
        <v>50</v>
      </c>
      <c r="H355" s="160" t="s">
        <v>537</v>
      </c>
      <c r="I355" s="161">
        <v>2</v>
      </c>
      <c r="O355" s="6"/>
    </row>
    <row r="356" spans="1:15" s="5" customFormat="1" ht="11.25">
      <c r="A356" s="155" t="s">
        <v>420</v>
      </c>
      <c r="B356" s="160">
        <v>3362</v>
      </c>
      <c r="C356" s="160" t="s">
        <v>951</v>
      </c>
      <c r="D356" s="160"/>
      <c r="E356" s="161" t="s">
        <v>57</v>
      </c>
      <c r="F356" s="160" t="s">
        <v>47</v>
      </c>
      <c r="G356" s="160" t="s">
        <v>50</v>
      </c>
      <c r="H356" s="160" t="s">
        <v>537</v>
      </c>
      <c r="I356" s="161">
        <v>2</v>
      </c>
      <c r="J356" s="150" t="s">
        <v>841</v>
      </c>
      <c r="K356" s="150" t="s">
        <v>57</v>
      </c>
      <c r="L356" s="150" t="s">
        <v>670</v>
      </c>
      <c r="M356" s="151">
        <v>46</v>
      </c>
      <c r="O356" s="6"/>
    </row>
    <row r="357" spans="1:16" s="5" customFormat="1" ht="11.25">
      <c r="A357" s="155" t="s">
        <v>421</v>
      </c>
      <c r="B357" s="160">
        <v>3363</v>
      </c>
      <c r="C357" s="160" t="s">
        <v>952</v>
      </c>
      <c r="D357" s="160"/>
      <c r="E357" s="161" t="s">
        <v>961</v>
      </c>
      <c r="F357" s="160" t="s">
        <v>47</v>
      </c>
      <c r="G357" s="160" t="s">
        <v>50</v>
      </c>
      <c r="H357" s="160" t="s">
        <v>537</v>
      </c>
      <c r="I357" s="161">
        <v>3</v>
      </c>
      <c r="J357" s="150" t="s">
        <v>842</v>
      </c>
      <c r="K357" s="150" t="s">
        <v>57</v>
      </c>
      <c r="L357" s="150" t="s">
        <v>568</v>
      </c>
      <c r="M357" s="151">
        <v>216</v>
      </c>
      <c r="O357" s="6"/>
      <c r="P357" s="6"/>
    </row>
    <row r="358" spans="1:13" s="5" customFormat="1" ht="11.25">
      <c r="A358" s="155" t="s">
        <v>422</v>
      </c>
      <c r="B358" s="160">
        <v>3367</v>
      </c>
      <c r="C358" s="160" t="s">
        <v>1007</v>
      </c>
      <c r="D358" s="160"/>
      <c r="E358" s="161" t="s">
        <v>57</v>
      </c>
      <c r="F358" s="160" t="s">
        <v>47</v>
      </c>
      <c r="G358" s="160" t="s">
        <v>50</v>
      </c>
      <c r="H358" s="160" t="s">
        <v>537</v>
      </c>
      <c r="I358" s="161" t="s">
        <v>570</v>
      </c>
      <c r="J358" s="152" t="s">
        <v>843</v>
      </c>
      <c r="K358" s="150" t="s">
        <v>498</v>
      </c>
      <c r="L358" s="150" t="s">
        <v>568</v>
      </c>
      <c r="M358" s="150"/>
    </row>
    <row r="359" spans="1:14" ht="11.25">
      <c r="A359" s="155" t="s">
        <v>423</v>
      </c>
      <c r="B359" s="160">
        <v>3375</v>
      </c>
      <c r="C359" s="160" t="s">
        <v>953</v>
      </c>
      <c r="D359" s="160"/>
      <c r="E359" s="161" t="s">
        <v>963</v>
      </c>
      <c r="F359" s="160" t="s">
        <v>39</v>
      </c>
      <c r="G359" s="160" t="s">
        <v>40</v>
      </c>
      <c r="H359" s="160" t="s">
        <v>530</v>
      </c>
      <c r="I359" s="161">
        <v>2</v>
      </c>
      <c r="J359" s="3"/>
      <c r="K359" s="3"/>
      <c r="L359" s="3"/>
      <c r="M359" s="3"/>
      <c r="N359" s="3"/>
    </row>
    <row r="360" spans="1:13" s="5" customFormat="1" ht="11.25">
      <c r="A360" s="155" t="s">
        <v>424</v>
      </c>
      <c r="B360" s="160">
        <v>3376</v>
      </c>
      <c r="C360" s="160" t="s">
        <v>999</v>
      </c>
      <c r="D360" s="160"/>
      <c r="E360" s="161" t="s">
        <v>499</v>
      </c>
      <c r="F360" s="160" t="s">
        <v>47</v>
      </c>
      <c r="G360" s="160" t="s">
        <v>48</v>
      </c>
      <c r="H360" s="160" t="s">
        <v>68</v>
      </c>
      <c r="I360" s="161">
        <v>5</v>
      </c>
      <c r="J360" s="152" t="s">
        <v>844</v>
      </c>
      <c r="K360" s="150" t="s">
        <v>57</v>
      </c>
      <c r="L360" s="150" t="s">
        <v>670</v>
      </c>
      <c r="M360" s="150"/>
    </row>
    <row r="361" spans="1:13" s="5" customFormat="1" ht="11.25">
      <c r="A361" s="155" t="s">
        <v>425</v>
      </c>
      <c r="B361" s="160">
        <v>3377</v>
      </c>
      <c r="C361" s="160" t="s">
        <v>996</v>
      </c>
      <c r="D361" s="160"/>
      <c r="E361" s="161" t="s">
        <v>497</v>
      </c>
      <c r="F361" s="160" t="s">
        <v>47</v>
      </c>
      <c r="G361" s="160" t="s">
        <v>50</v>
      </c>
      <c r="H361" s="160" t="s">
        <v>51</v>
      </c>
      <c r="I361" s="161">
        <v>5</v>
      </c>
      <c r="J361" s="150" t="s">
        <v>845</v>
      </c>
      <c r="K361" s="150" t="s">
        <v>57</v>
      </c>
      <c r="L361" s="150" t="s">
        <v>846</v>
      </c>
      <c r="M361" s="151">
        <v>163</v>
      </c>
    </row>
    <row r="362" spans="1:13" s="5" customFormat="1" ht="11.25">
      <c r="A362" s="155" t="s">
        <v>426</v>
      </c>
      <c r="B362" s="160">
        <v>3378</v>
      </c>
      <c r="C362" s="160" t="s">
        <v>995</v>
      </c>
      <c r="D362" s="160"/>
      <c r="E362" s="161" t="s">
        <v>500</v>
      </c>
      <c r="F362" s="160" t="s">
        <v>47</v>
      </c>
      <c r="G362" s="160" t="s">
        <v>50</v>
      </c>
      <c r="H362" s="160" t="s">
        <v>51</v>
      </c>
      <c r="I362" s="161">
        <v>5</v>
      </c>
      <c r="J362" s="150" t="s">
        <v>847</v>
      </c>
      <c r="K362" s="150" t="s">
        <v>498</v>
      </c>
      <c r="L362" s="150" t="s">
        <v>846</v>
      </c>
      <c r="M362" s="151">
        <v>176</v>
      </c>
    </row>
    <row r="363" spans="1:13" s="5" customFormat="1" ht="11.25">
      <c r="A363" s="155" t="s">
        <v>427</v>
      </c>
      <c r="B363" s="160">
        <v>3383</v>
      </c>
      <c r="C363" s="160" t="s">
        <v>1008</v>
      </c>
      <c r="D363" s="160"/>
      <c r="E363" s="161" t="s">
        <v>499</v>
      </c>
      <c r="F363" s="160" t="s">
        <v>47</v>
      </c>
      <c r="G363" s="160" t="s">
        <v>50</v>
      </c>
      <c r="H363" s="160" t="s">
        <v>59</v>
      </c>
      <c r="I363" s="161">
        <v>5</v>
      </c>
      <c r="J363" s="150" t="s">
        <v>848</v>
      </c>
      <c r="K363" s="150" t="s">
        <v>498</v>
      </c>
      <c r="L363" s="150" t="s">
        <v>55</v>
      </c>
      <c r="M363" s="151">
        <v>97</v>
      </c>
    </row>
    <row r="364" spans="1:9" s="5" customFormat="1" ht="11.25">
      <c r="A364" s="155" t="s">
        <v>428</v>
      </c>
      <c r="B364" s="160">
        <v>3388</v>
      </c>
      <c r="C364" s="160" t="s">
        <v>954</v>
      </c>
      <c r="D364" s="160"/>
      <c r="E364" s="161" t="s">
        <v>499</v>
      </c>
      <c r="F364" s="160" t="s">
        <v>39</v>
      </c>
      <c r="G364" s="160" t="s">
        <v>85</v>
      </c>
      <c r="H364" s="160" t="s">
        <v>960</v>
      </c>
      <c r="I364" s="161">
        <v>1</v>
      </c>
    </row>
    <row r="365" spans="1:9" s="5" customFormat="1" ht="11.25">
      <c r="A365" s="155" t="s">
        <v>429</v>
      </c>
      <c r="B365" s="160">
        <v>3389</v>
      </c>
      <c r="C365" s="160" t="s">
        <v>955</v>
      </c>
      <c r="D365" s="160"/>
      <c r="E365" s="161" t="s">
        <v>498</v>
      </c>
      <c r="F365" s="160" t="s">
        <v>39</v>
      </c>
      <c r="G365" s="160" t="s">
        <v>40</v>
      </c>
      <c r="H365" s="160" t="s">
        <v>97</v>
      </c>
      <c r="I365" s="161" t="s">
        <v>570</v>
      </c>
    </row>
    <row r="366" spans="1:13" s="5" customFormat="1" ht="11.25">
      <c r="A366" s="155" t="s">
        <v>430</v>
      </c>
      <c r="B366" s="160">
        <v>3391</v>
      </c>
      <c r="C366" s="160" t="s">
        <v>956</v>
      </c>
      <c r="D366" s="160"/>
      <c r="E366" s="161" t="s">
        <v>498</v>
      </c>
      <c r="F366" s="160" t="s">
        <v>39</v>
      </c>
      <c r="G366" s="160" t="s">
        <v>40</v>
      </c>
      <c r="H366" s="160" t="s">
        <v>172</v>
      </c>
      <c r="I366" s="161">
        <v>2</v>
      </c>
      <c r="J366" s="152" t="s">
        <v>849</v>
      </c>
      <c r="K366" s="150" t="s">
        <v>499</v>
      </c>
      <c r="L366" s="150" t="s">
        <v>86</v>
      </c>
      <c r="M366" s="150"/>
    </row>
    <row r="367" spans="1:13" s="5" customFormat="1" ht="11.25">
      <c r="A367" s="155" t="s">
        <v>431</v>
      </c>
      <c r="B367" s="160">
        <v>3396</v>
      </c>
      <c r="C367" s="160" t="s">
        <v>957</v>
      </c>
      <c r="D367" s="160"/>
      <c r="E367" s="161" t="s">
        <v>57</v>
      </c>
      <c r="F367" s="160" t="s">
        <v>39</v>
      </c>
      <c r="G367" s="160" t="s">
        <v>40</v>
      </c>
      <c r="H367" s="160" t="s">
        <v>505</v>
      </c>
      <c r="I367" s="161">
        <v>4</v>
      </c>
      <c r="J367" s="150" t="s">
        <v>850</v>
      </c>
      <c r="K367" s="150" t="s">
        <v>499</v>
      </c>
      <c r="L367" s="150" t="s">
        <v>74</v>
      </c>
      <c r="M367" s="151">
        <v>398</v>
      </c>
    </row>
    <row r="368" spans="1:9" s="5" customFormat="1" ht="11.25">
      <c r="A368" s="155" t="s">
        <v>432</v>
      </c>
      <c r="B368" s="160">
        <v>3398</v>
      </c>
      <c r="C368" s="160" t="s">
        <v>958</v>
      </c>
      <c r="D368" s="160"/>
      <c r="E368" s="161" t="s">
        <v>498</v>
      </c>
      <c r="F368" s="160" t="s">
        <v>39</v>
      </c>
      <c r="G368" s="160" t="s">
        <v>40</v>
      </c>
      <c r="H368" s="160" t="s">
        <v>74</v>
      </c>
      <c r="I368" s="161">
        <v>3</v>
      </c>
    </row>
    <row r="369" spans="1:13" s="5" customFormat="1" ht="11.25">
      <c r="A369" s="155" t="s">
        <v>433</v>
      </c>
      <c r="B369" s="160">
        <v>3400</v>
      </c>
      <c r="C369" s="160" t="s">
        <v>972</v>
      </c>
      <c r="D369" s="160"/>
      <c r="E369" s="161" t="s">
        <v>497</v>
      </c>
      <c r="F369" s="160" t="s">
        <v>39</v>
      </c>
      <c r="G369" s="160" t="s">
        <v>85</v>
      </c>
      <c r="H369" s="160" t="s">
        <v>960</v>
      </c>
      <c r="I369" s="161">
        <v>4</v>
      </c>
      <c r="J369" s="150" t="s">
        <v>851</v>
      </c>
      <c r="K369" s="150" t="s">
        <v>499</v>
      </c>
      <c r="L369" s="150" t="s">
        <v>846</v>
      </c>
      <c r="M369" s="151">
        <v>347</v>
      </c>
    </row>
    <row r="370" spans="1:13" s="5" customFormat="1" ht="11.25">
      <c r="A370" s="155" t="s">
        <v>434</v>
      </c>
      <c r="B370" s="160">
        <v>3403</v>
      </c>
      <c r="C370" s="160" t="s">
        <v>989</v>
      </c>
      <c r="D370" s="160"/>
      <c r="E370" s="161" t="s">
        <v>499</v>
      </c>
      <c r="F370" s="160" t="s">
        <v>39</v>
      </c>
      <c r="G370" s="160" t="s">
        <v>85</v>
      </c>
      <c r="H370" s="160" t="s">
        <v>167</v>
      </c>
      <c r="I370" s="161">
        <v>5</v>
      </c>
      <c r="J370" s="150" t="s">
        <v>852</v>
      </c>
      <c r="K370" s="150" t="s">
        <v>498</v>
      </c>
      <c r="L370" s="150" t="s">
        <v>504</v>
      </c>
      <c r="M370" s="151">
        <v>61</v>
      </c>
    </row>
    <row r="371" spans="1:9" s="5" customFormat="1" ht="11.25">
      <c r="A371" s="155" t="s">
        <v>435</v>
      </c>
      <c r="B371" s="160">
        <v>3406</v>
      </c>
      <c r="C371" s="160" t="s">
        <v>1011</v>
      </c>
      <c r="D371" s="160"/>
      <c r="E371" s="161" t="s">
        <v>499</v>
      </c>
      <c r="F371" s="160" t="s">
        <v>39</v>
      </c>
      <c r="G371" s="160" t="s">
        <v>40</v>
      </c>
      <c r="H371" s="160" t="s">
        <v>846</v>
      </c>
      <c r="I371" s="161" t="s">
        <v>570</v>
      </c>
    </row>
    <row r="372" spans="1:9" s="5" customFormat="1" ht="11.25">
      <c r="A372" s="155" t="s">
        <v>436</v>
      </c>
      <c r="B372" s="160">
        <v>3407</v>
      </c>
      <c r="C372" s="160" t="s">
        <v>1020</v>
      </c>
      <c r="D372" s="160"/>
      <c r="E372" s="161" t="s">
        <v>499</v>
      </c>
      <c r="F372" s="160" t="s">
        <v>47</v>
      </c>
      <c r="G372" s="160" t="s">
        <v>48</v>
      </c>
      <c r="H372" s="160" t="s">
        <v>68</v>
      </c>
      <c r="I372" s="161" t="s">
        <v>570</v>
      </c>
    </row>
    <row r="373" spans="1:13" s="5" customFormat="1" ht="11.25">
      <c r="A373" s="155" t="s">
        <v>437</v>
      </c>
      <c r="B373" s="160">
        <v>3408</v>
      </c>
      <c r="C373" s="160" t="s">
        <v>985</v>
      </c>
      <c r="D373" s="160"/>
      <c r="E373" s="161" t="s">
        <v>499</v>
      </c>
      <c r="F373" s="160" t="s">
        <v>47</v>
      </c>
      <c r="G373" s="160" t="s">
        <v>48</v>
      </c>
      <c r="H373" s="160" t="s">
        <v>68</v>
      </c>
      <c r="I373" s="161">
        <v>4</v>
      </c>
      <c r="J373" s="150" t="s">
        <v>853</v>
      </c>
      <c r="K373" s="150" t="s">
        <v>499</v>
      </c>
      <c r="L373" s="150" t="s">
        <v>518</v>
      </c>
      <c r="M373" s="151">
        <v>300</v>
      </c>
    </row>
    <row r="374" spans="1:13" s="5" customFormat="1" ht="11.25">
      <c r="A374" s="155" t="s">
        <v>438</v>
      </c>
      <c r="B374" s="160">
        <v>3409</v>
      </c>
      <c r="C374" s="160" t="s">
        <v>1005</v>
      </c>
      <c r="D374" s="160"/>
      <c r="E374" s="161" t="s">
        <v>499</v>
      </c>
      <c r="F374" s="160" t="s">
        <v>47</v>
      </c>
      <c r="G374" s="160" t="s">
        <v>48</v>
      </c>
      <c r="H374" s="160" t="s">
        <v>68</v>
      </c>
      <c r="I374" s="161" t="s">
        <v>570</v>
      </c>
      <c r="J374" s="150" t="s">
        <v>854</v>
      </c>
      <c r="K374" s="150" t="s">
        <v>500</v>
      </c>
      <c r="L374" s="150" t="s">
        <v>167</v>
      </c>
      <c r="M374" s="151">
        <v>567</v>
      </c>
    </row>
    <row r="375" spans="1:9" s="5" customFormat="1" ht="11.25">
      <c r="A375" s="155" t="s">
        <v>439</v>
      </c>
      <c r="B375" s="160">
        <v>3410</v>
      </c>
      <c r="C375" s="160" t="s">
        <v>970</v>
      </c>
      <c r="D375" s="160"/>
      <c r="E375" s="161" t="s">
        <v>961</v>
      </c>
      <c r="F375" s="160" t="s">
        <v>39</v>
      </c>
      <c r="G375" s="160" t="s">
        <v>40</v>
      </c>
      <c r="H375" s="160" t="s">
        <v>99</v>
      </c>
      <c r="I375" s="161">
        <v>3</v>
      </c>
    </row>
    <row r="376" spans="1:9" s="5" customFormat="1" ht="11.25">
      <c r="A376" s="155" t="s">
        <v>440</v>
      </c>
      <c r="B376" s="160">
        <v>3413</v>
      </c>
      <c r="C376" s="160" t="s">
        <v>984</v>
      </c>
      <c r="D376" s="160"/>
      <c r="E376" s="161" t="s">
        <v>498</v>
      </c>
      <c r="F376" s="160" t="s">
        <v>39</v>
      </c>
      <c r="G376" s="160" t="s">
        <v>85</v>
      </c>
      <c r="H376" s="160" t="s">
        <v>960</v>
      </c>
      <c r="I376" s="161">
        <v>5</v>
      </c>
    </row>
    <row r="377" spans="1:9" s="5" customFormat="1" ht="11.25">
      <c r="A377" s="155" t="s">
        <v>441</v>
      </c>
      <c r="B377" s="160">
        <v>3414</v>
      </c>
      <c r="C377" s="160" t="s">
        <v>983</v>
      </c>
      <c r="D377" s="160"/>
      <c r="E377" s="161" t="s">
        <v>499</v>
      </c>
      <c r="F377" s="160" t="s">
        <v>39</v>
      </c>
      <c r="G377" s="160" t="s">
        <v>85</v>
      </c>
      <c r="H377" s="160" t="s">
        <v>960</v>
      </c>
      <c r="I377" s="161">
        <v>5</v>
      </c>
    </row>
    <row r="378" spans="1:13" s="5" customFormat="1" ht="11.25">
      <c r="A378" s="155" t="s">
        <v>442</v>
      </c>
      <c r="B378" s="160">
        <v>3417</v>
      </c>
      <c r="C378" s="160" t="s">
        <v>1019</v>
      </c>
      <c r="D378" s="160"/>
      <c r="E378" s="161" t="s">
        <v>498</v>
      </c>
      <c r="F378" s="160" t="s">
        <v>39</v>
      </c>
      <c r="G378" s="160" t="s">
        <v>40</v>
      </c>
      <c r="H378" s="160" t="s">
        <v>596</v>
      </c>
      <c r="I378" s="161" t="s">
        <v>570</v>
      </c>
      <c r="J378" s="150" t="s">
        <v>855</v>
      </c>
      <c r="K378" s="150" t="s">
        <v>499</v>
      </c>
      <c r="L378" s="150" t="s">
        <v>82</v>
      </c>
      <c r="M378" s="151">
        <v>33</v>
      </c>
    </row>
    <row r="379" spans="1:13" s="5" customFormat="1" ht="11.25">
      <c r="A379" s="155" t="s">
        <v>443</v>
      </c>
      <c r="B379" s="160">
        <v>3420</v>
      </c>
      <c r="C379" s="160" t="s">
        <v>1012</v>
      </c>
      <c r="D379" s="160"/>
      <c r="E379" s="161" t="s">
        <v>968</v>
      </c>
      <c r="F379" s="160" t="s">
        <v>47</v>
      </c>
      <c r="G379" s="160" t="s">
        <v>48</v>
      </c>
      <c r="H379" s="160" t="s">
        <v>68</v>
      </c>
      <c r="I379" s="161" t="s">
        <v>570</v>
      </c>
      <c r="J379" s="150" t="s">
        <v>856</v>
      </c>
      <c r="K379" s="150" t="s">
        <v>498</v>
      </c>
      <c r="L379" s="150" t="s">
        <v>82</v>
      </c>
      <c r="M379" s="151">
        <v>135</v>
      </c>
    </row>
    <row r="380" spans="1:9" s="5" customFormat="1" ht="11.25">
      <c r="A380" s="155" t="s">
        <v>444</v>
      </c>
      <c r="B380" s="160">
        <v>3424</v>
      </c>
      <c r="C380" s="160" t="s">
        <v>986</v>
      </c>
      <c r="D380" s="160"/>
      <c r="E380" s="161" t="s">
        <v>499</v>
      </c>
      <c r="F380" s="160" t="s">
        <v>47</v>
      </c>
      <c r="G380" s="160" t="s">
        <v>50</v>
      </c>
      <c r="H380" s="160" t="s">
        <v>533</v>
      </c>
      <c r="I380" s="161">
        <v>5</v>
      </c>
    </row>
    <row r="381" spans="1:13" s="5" customFormat="1" ht="11.25">
      <c r="A381" s="155" t="s">
        <v>445</v>
      </c>
      <c r="B381" s="160">
        <v>3426</v>
      </c>
      <c r="C381" s="160" t="s">
        <v>997</v>
      </c>
      <c r="D381" s="160"/>
      <c r="E381" s="161" t="s">
        <v>498</v>
      </c>
      <c r="F381" s="160" t="s">
        <v>39</v>
      </c>
      <c r="G381" s="160" t="s">
        <v>40</v>
      </c>
      <c r="H381" s="160" t="s">
        <v>172</v>
      </c>
      <c r="I381" s="161">
        <v>5</v>
      </c>
      <c r="J381" s="150" t="s">
        <v>857</v>
      </c>
      <c r="K381" s="150" t="s">
        <v>57</v>
      </c>
      <c r="L381" s="150" t="s">
        <v>199</v>
      </c>
      <c r="M381" s="151">
        <v>435</v>
      </c>
    </row>
    <row r="382" spans="1:13" s="5" customFormat="1" ht="11.25">
      <c r="A382" s="155" t="s">
        <v>446</v>
      </c>
      <c r="B382" s="160">
        <v>3427</v>
      </c>
      <c r="C382" s="160" t="s">
        <v>1001</v>
      </c>
      <c r="D382" s="160"/>
      <c r="E382" s="161" t="s">
        <v>57</v>
      </c>
      <c r="F382" s="160" t="s">
        <v>39</v>
      </c>
      <c r="G382" s="160" t="s">
        <v>40</v>
      </c>
      <c r="H382" s="160" t="s">
        <v>505</v>
      </c>
      <c r="I382" s="161">
        <v>5</v>
      </c>
      <c r="J382" s="150" t="s">
        <v>858</v>
      </c>
      <c r="K382" s="150" t="s">
        <v>499</v>
      </c>
      <c r="L382" s="150" t="s">
        <v>505</v>
      </c>
      <c r="M382" s="151">
        <v>267</v>
      </c>
    </row>
    <row r="383" spans="1:13" s="5" customFormat="1" ht="11.25">
      <c r="A383" s="155" t="s">
        <v>447</v>
      </c>
      <c r="B383" s="160">
        <v>3428</v>
      </c>
      <c r="C383" s="160" t="s">
        <v>1003</v>
      </c>
      <c r="D383" s="160"/>
      <c r="E383" s="161" t="s">
        <v>57</v>
      </c>
      <c r="F383" s="160" t="s">
        <v>39</v>
      </c>
      <c r="G383" s="160" t="s">
        <v>85</v>
      </c>
      <c r="H383" s="160" t="s">
        <v>167</v>
      </c>
      <c r="I383" s="161">
        <v>5</v>
      </c>
      <c r="J383" s="150" t="s">
        <v>859</v>
      </c>
      <c r="K383" s="150" t="s">
        <v>57</v>
      </c>
      <c r="L383" s="150" t="s">
        <v>66</v>
      </c>
      <c r="M383" s="151">
        <v>258</v>
      </c>
    </row>
    <row r="384" spans="1:13" s="5" customFormat="1" ht="11.25">
      <c r="A384" s="155" t="s">
        <v>448</v>
      </c>
      <c r="B384" s="160">
        <v>3430</v>
      </c>
      <c r="C384" s="160" t="s">
        <v>978</v>
      </c>
      <c r="D384" s="160"/>
      <c r="E384" s="161" t="s">
        <v>498</v>
      </c>
      <c r="F384" s="160" t="s">
        <v>39</v>
      </c>
      <c r="G384" s="160" t="s">
        <v>85</v>
      </c>
      <c r="H384" s="160" t="s">
        <v>974</v>
      </c>
      <c r="I384" s="161">
        <v>4</v>
      </c>
      <c r="J384" s="150" t="s">
        <v>860</v>
      </c>
      <c r="K384" s="150" t="s">
        <v>57</v>
      </c>
      <c r="L384" s="150" t="s">
        <v>66</v>
      </c>
      <c r="M384" s="151">
        <v>370</v>
      </c>
    </row>
    <row r="385" spans="1:13" s="5" customFormat="1" ht="11.25">
      <c r="A385" s="155" t="s">
        <v>449</v>
      </c>
      <c r="B385" s="160">
        <v>3431</v>
      </c>
      <c r="C385" s="160" t="s">
        <v>990</v>
      </c>
      <c r="D385" s="160"/>
      <c r="E385" s="161" t="s">
        <v>57</v>
      </c>
      <c r="F385" s="160" t="s">
        <v>39</v>
      </c>
      <c r="G385" s="160" t="s">
        <v>85</v>
      </c>
      <c r="H385" s="160" t="s">
        <v>974</v>
      </c>
      <c r="I385" s="161">
        <v>5</v>
      </c>
      <c r="J385" s="150" t="s">
        <v>861</v>
      </c>
      <c r="K385" s="150" t="s">
        <v>500</v>
      </c>
      <c r="L385" s="150" t="s">
        <v>167</v>
      </c>
      <c r="M385" s="151">
        <v>525</v>
      </c>
    </row>
    <row r="386" spans="1:13" s="5" customFormat="1" ht="11.25">
      <c r="A386" s="155" t="s">
        <v>450</v>
      </c>
      <c r="B386" s="160">
        <v>3432</v>
      </c>
      <c r="C386" s="160" t="s">
        <v>973</v>
      </c>
      <c r="D386" s="160"/>
      <c r="E386" s="161" t="s">
        <v>57</v>
      </c>
      <c r="F386" s="160" t="s">
        <v>39</v>
      </c>
      <c r="G386" s="160" t="s">
        <v>85</v>
      </c>
      <c r="H386" s="160" t="s">
        <v>974</v>
      </c>
      <c r="I386" s="161">
        <v>4</v>
      </c>
      <c r="J386" s="150" t="s">
        <v>862</v>
      </c>
      <c r="K386" s="150" t="s">
        <v>497</v>
      </c>
      <c r="L386" s="150" t="s">
        <v>114</v>
      </c>
      <c r="M386" s="151">
        <v>340</v>
      </c>
    </row>
    <row r="387" spans="1:13" s="5" customFormat="1" ht="11.25">
      <c r="A387" s="155" t="s">
        <v>451</v>
      </c>
      <c r="B387" s="160">
        <v>3433</v>
      </c>
      <c r="C387" s="160" t="s">
        <v>976</v>
      </c>
      <c r="D387" s="160"/>
      <c r="E387" s="161" t="s">
        <v>57</v>
      </c>
      <c r="F387" s="160" t="s">
        <v>39</v>
      </c>
      <c r="G387" s="160" t="s">
        <v>85</v>
      </c>
      <c r="H387" s="160" t="s">
        <v>974</v>
      </c>
      <c r="I387" s="161">
        <v>5</v>
      </c>
      <c r="J387" s="150" t="s">
        <v>863</v>
      </c>
      <c r="K387" s="150" t="s">
        <v>499</v>
      </c>
      <c r="L387" s="150" t="s">
        <v>114</v>
      </c>
      <c r="M387" s="151">
        <v>0</v>
      </c>
    </row>
    <row r="388" spans="1:9" s="5" customFormat="1" ht="11.25">
      <c r="A388" s="155" t="s">
        <v>452</v>
      </c>
      <c r="B388" s="160">
        <v>3434</v>
      </c>
      <c r="C388" s="160" t="s">
        <v>991</v>
      </c>
      <c r="D388" s="160"/>
      <c r="E388" s="161" t="s">
        <v>498</v>
      </c>
      <c r="F388" s="160" t="s">
        <v>39</v>
      </c>
      <c r="G388" s="160" t="s">
        <v>85</v>
      </c>
      <c r="H388" s="160" t="s">
        <v>974</v>
      </c>
      <c r="I388" s="161">
        <v>5</v>
      </c>
    </row>
    <row r="389" spans="1:13" s="5" customFormat="1" ht="11.25">
      <c r="A389" s="155" t="s">
        <v>453</v>
      </c>
      <c r="B389" s="160">
        <v>3435</v>
      </c>
      <c r="C389" s="160" t="s">
        <v>1022</v>
      </c>
      <c r="D389" s="160"/>
      <c r="E389" s="161" t="s">
        <v>499</v>
      </c>
      <c r="F389" s="160" t="s">
        <v>39</v>
      </c>
      <c r="G389" s="160" t="s">
        <v>85</v>
      </c>
      <c r="H389" s="160" t="s">
        <v>167</v>
      </c>
      <c r="I389" s="161" t="s">
        <v>570</v>
      </c>
      <c r="J389" s="150" t="s">
        <v>864</v>
      </c>
      <c r="K389" s="150" t="s">
        <v>57</v>
      </c>
      <c r="L389" s="150" t="s">
        <v>97</v>
      </c>
      <c r="M389" s="151">
        <v>252</v>
      </c>
    </row>
    <row r="390" spans="1:13" s="5" customFormat="1" ht="11.25">
      <c r="A390" s="155" t="s">
        <v>454</v>
      </c>
      <c r="B390" s="160">
        <v>3436</v>
      </c>
      <c r="C390" s="160" t="s">
        <v>1004</v>
      </c>
      <c r="D390" s="160"/>
      <c r="E390" s="161" t="s">
        <v>499</v>
      </c>
      <c r="F390" s="160" t="s">
        <v>39</v>
      </c>
      <c r="G390" s="160" t="s">
        <v>85</v>
      </c>
      <c r="H390" s="160" t="s">
        <v>167</v>
      </c>
      <c r="I390" s="161">
        <v>5</v>
      </c>
      <c r="J390" s="150" t="s">
        <v>865</v>
      </c>
      <c r="K390" s="150" t="s">
        <v>499</v>
      </c>
      <c r="L390" s="150" t="s">
        <v>172</v>
      </c>
      <c r="M390" s="151">
        <v>159</v>
      </c>
    </row>
    <row r="391" spans="1:13" s="5" customFormat="1" ht="11.25">
      <c r="A391" s="155" t="s">
        <v>455</v>
      </c>
      <c r="B391" s="160">
        <v>3438</v>
      </c>
      <c r="C391" s="160" t="s">
        <v>1014</v>
      </c>
      <c r="D391" s="160"/>
      <c r="E391" s="161" t="s">
        <v>499</v>
      </c>
      <c r="F391" s="160" t="s">
        <v>39</v>
      </c>
      <c r="G391" s="160" t="s">
        <v>85</v>
      </c>
      <c r="H391" s="160" t="s">
        <v>114</v>
      </c>
      <c r="I391" s="161" t="s">
        <v>570</v>
      </c>
      <c r="J391" s="150" t="s">
        <v>866</v>
      </c>
      <c r="K391" s="150" t="s">
        <v>57</v>
      </c>
      <c r="L391" s="150" t="s">
        <v>74</v>
      </c>
      <c r="M391" s="151">
        <v>137</v>
      </c>
    </row>
    <row r="392" spans="1:13" s="5" customFormat="1" ht="11.25">
      <c r="A392" s="155" t="s">
        <v>456</v>
      </c>
      <c r="B392" s="160">
        <v>3439</v>
      </c>
      <c r="C392" s="160" t="s">
        <v>1009</v>
      </c>
      <c r="D392" s="160"/>
      <c r="E392" s="161" t="s">
        <v>57</v>
      </c>
      <c r="F392" s="160" t="s">
        <v>39</v>
      </c>
      <c r="G392" s="160" t="s">
        <v>85</v>
      </c>
      <c r="H392" s="160" t="s">
        <v>114</v>
      </c>
      <c r="I392" s="161" t="s">
        <v>570</v>
      </c>
      <c r="J392" s="150" t="s">
        <v>867</v>
      </c>
      <c r="K392" s="150" t="s">
        <v>498</v>
      </c>
      <c r="L392" s="150" t="s">
        <v>527</v>
      </c>
      <c r="M392" s="151">
        <v>252</v>
      </c>
    </row>
    <row r="393" spans="1:13" s="5" customFormat="1" ht="11.25">
      <c r="A393" s="155" t="s">
        <v>457</v>
      </c>
      <c r="B393" s="160">
        <v>3440</v>
      </c>
      <c r="C393" s="160" t="s">
        <v>993</v>
      </c>
      <c r="D393" s="160"/>
      <c r="E393" s="161" t="s">
        <v>499</v>
      </c>
      <c r="F393" s="160" t="s">
        <v>39</v>
      </c>
      <c r="G393" s="160" t="s">
        <v>85</v>
      </c>
      <c r="H393" s="160" t="s">
        <v>161</v>
      </c>
      <c r="I393" s="161">
        <v>5</v>
      </c>
      <c r="J393" s="150" t="s">
        <v>868</v>
      </c>
      <c r="K393" s="150" t="s">
        <v>57</v>
      </c>
      <c r="L393" s="150" t="s">
        <v>167</v>
      </c>
      <c r="M393" s="151">
        <v>190</v>
      </c>
    </row>
    <row r="394" spans="1:13" s="5" customFormat="1" ht="11.25">
      <c r="A394" s="155" t="s">
        <v>458</v>
      </c>
      <c r="B394" s="160">
        <v>3441</v>
      </c>
      <c r="C394" s="160" t="s">
        <v>998</v>
      </c>
      <c r="D394" s="160"/>
      <c r="E394" s="161" t="s">
        <v>499</v>
      </c>
      <c r="F394" s="160" t="s">
        <v>39</v>
      </c>
      <c r="G394" s="160" t="s">
        <v>85</v>
      </c>
      <c r="H394" s="160" t="s">
        <v>161</v>
      </c>
      <c r="I394" s="161">
        <v>5</v>
      </c>
      <c r="J394" s="150" t="s">
        <v>869</v>
      </c>
      <c r="K394" s="150" t="s">
        <v>57</v>
      </c>
      <c r="L394" s="150" t="s">
        <v>74</v>
      </c>
      <c r="M394" s="151">
        <v>7</v>
      </c>
    </row>
    <row r="395" spans="1:13" s="5" customFormat="1" ht="11.25">
      <c r="A395" s="155" t="s">
        <v>459</v>
      </c>
      <c r="B395" s="160">
        <v>3442</v>
      </c>
      <c r="C395" s="160" t="s">
        <v>1015</v>
      </c>
      <c r="D395" s="160"/>
      <c r="E395" s="161" t="s">
        <v>499</v>
      </c>
      <c r="F395" s="160" t="s">
        <v>39</v>
      </c>
      <c r="G395" s="160" t="s">
        <v>85</v>
      </c>
      <c r="H395" s="160" t="s">
        <v>161</v>
      </c>
      <c r="I395" s="161" t="s">
        <v>570</v>
      </c>
      <c r="J395" s="150" t="s">
        <v>870</v>
      </c>
      <c r="K395" s="150" t="s">
        <v>498</v>
      </c>
      <c r="L395" s="150" t="s">
        <v>82</v>
      </c>
      <c r="M395" s="151">
        <v>4</v>
      </c>
    </row>
    <row r="396" spans="1:13" s="5" customFormat="1" ht="11.25">
      <c r="A396" s="155" t="s">
        <v>460</v>
      </c>
      <c r="B396" s="160">
        <v>3443</v>
      </c>
      <c r="C396" s="160" t="s">
        <v>1016</v>
      </c>
      <c r="D396" s="160"/>
      <c r="E396" s="161" t="s">
        <v>499</v>
      </c>
      <c r="F396" s="160" t="s">
        <v>39</v>
      </c>
      <c r="G396" s="160" t="s">
        <v>85</v>
      </c>
      <c r="H396" s="160" t="s">
        <v>161</v>
      </c>
      <c r="I396" s="161" t="s">
        <v>570</v>
      </c>
      <c r="J396" s="150" t="s">
        <v>871</v>
      </c>
      <c r="K396" s="150" t="s">
        <v>500</v>
      </c>
      <c r="L396" s="150" t="s">
        <v>530</v>
      </c>
      <c r="M396" s="151">
        <v>101</v>
      </c>
    </row>
    <row r="397" spans="1:9" s="5" customFormat="1" ht="11.25">
      <c r="A397" s="155" t="s">
        <v>461</v>
      </c>
      <c r="B397" s="160">
        <v>3444</v>
      </c>
      <c r="C397" s="160" t="s">
        <v>1017</v>
      </c>
      <c r="D397" s="160"/>
      <c r="E397" s="161" t="s">
        <v>968</v>
      </c>
      <c r="F397" s="160" t="s">
        <v>39</v>
      </c>
      <c r="G397" s="160" t="s">
        <v>85</v>
      </c>
      <c r="H397" s="160" t="s">
        <v>161</v>
      </c>
      <c r="I397" s="161" t="s">
        <v>570</v>
      </c>
    </row>
    <row r="398" spans="1:13" s="5" customFormat="1" ht="11.25">
      <c r="A398" s="155" t="s">
        <v>462</v>
      </c>
      <c r="B398" s="160">
        <v>3445</v>
      </c>
      <c r="C398" s="160" t="s">
        <v>1010</v>
      </c>
      <c r="D398" s="160"/>
      <c r="E398" s="161" t="s">
        <v>968</v>
      </c>
      <c r="F398" s="160" t="s">
        <v>39</v>
      </c>
      <c r="G398" s="160" t="s">
        <v>85</v>
      </c>
      <c r="H398" s="160" t="s">
        <v>161</v>
      </c>
      <c r="I398" s="161" t="s">
        <v>570</v>
      </c>
      <c r="J398" s="152" t="s">
        <v>872</v>
      </c>
      <c r="K398" s="150" t="s">
        <v>500</v>
      </c>
      <c r="L398" s="150" t="s">
        <v>391</v>
      </c>
      <c r="M398" s="150"/>
    </row>
    <row r="399" spans="1:13" s="5" customFormat="1" ht="11.25">
      <c r="A399" s="155" t="s">
        <v>463</v>
      </c>
      <c r="B399" s="160">
        <v>3447</v>
      </c>
      <c r="C399" s="160" t="s">
        <v>1018</v>
      </c>
      <c r="D399" s="160"/>
      <c r="E399" s="161" t="s">
        <v>499</v>
      </c>
      <c r="F399" s="160" t="s">
        <v>39</v>
      </c>
      <c r="G399" s="160" t="s">
        <v>85</v>
      </c>
      <c r="H399" s="160" t="s">
        <v>167</v>
      </c>
      <c r="I399" s="161" t="s">
        <v>570</v>
      </c>
      <c r="J399" s="152" t="s">
        <v>873</v>
      </c>
      <c r="K399" s="150" t="s">
        <v>500</v>
      </c>
      <c r="L399" s="150" t="s">
        <v>391</v>
      </c>
      <c r="M399" s="150"/>
    </row>
    <row r="400" spans="1:13" s="5" customFormat="1" ht="11.25">
      <c r="A400" s="155" t="s">
        <v>464</v>
      </c>
      <c r="B400" s="160">
        <v>3448</v>
      </c>
      <c r="C400" s="160" t="s">
        <v>1021</v>
      </c>
      <c r="D400" s="160"/>
      <c r="E400" s="161" t="s">
        <v>499</v>
      </c>
      <c r="F400" s="160" t="s">
        <v>39</v>
      </c>
      <c r="G400" s="160" t="s">
        <v>85</v>
      </c>
      <c r="H400" s="160" t="s">
        <v>167</v>
      </c>
      <c r="I400" s="161" t="s">
        <v>570</v>
      </c>
      <c r="J400" s="152" t="s">
        <v>874</v>
      </c>
      <c r="K400" s="150" t="s">
        <v>500</v>
      </c>
      <c r="L400" s="150" t="s">
        <v>506</v>
      </c>
      <c r="M400" s="150"/>
    </row>
    <row r="401" spans="1:9" s="5" customFormat="1" ht="11.25">
      <c r="A401" s="155" t="s">
        <v>465</v>
      </c>
      <c r="B401" s="160">
        <v>3450</v>
      </c>
      <c r="C401" s="160" t="s">
        <v>1013</v>
      </c>
      <c r="D401" s="160"/>
      <c r="E401" s="161" t="s">
        <v>499</v>
      </c>
      <c r="F401" s="160" t="s">
        <v>47</v>
      </c>
      <c r="G401" s="160" t="s">
        <v>48</v>
      </c>
      <c r="H401" s="160" t="s">
        <v>68</v>
      </c>
      <c r="I401" s="161" t="s">
        <v>570</v>
      </c>
    </row>
    <row r="402" spans="1:9" s="5" customFormat="1" ht="11.25">
      <c r="A402" s="155" t="s">
        <v>466</v>
      </c>
      <c r="B402" s="160">
        <v>3452</v>
      </c>
      <c r="C402" s="160" t="s">
        <v>992</v>
      </c>
      <c r="D402" s="160"/>
      <c r="E402" s="161" t="s">
        <v>57</v>
      </c>
      <c r="F402" s="160" t="s">
        <v>47</v>
      </c>
      <c r="G402" s="160" t="s">
        <v>48</v>
      </c>
      <c r="H402" s="160" t="s">
        <v>568</v>
      </c>
      <c r="I402" s="161" t="s">
        <v>570</v>
      </c>
    </row>
    <row r="403" spans="10:14" ht="11.25">
      <c r="J403" s="3"/>
      <c r="K403" s="3"/>
      <c r="L403" s="3"/>
      <c r="M403" s="3"/>
      <c r="N403" s="3"/>
    </row>
    <row r="404" spans="10:14" ht="11.25">
      <c r="J404" s="3"/>
      <c r="K404" s="3"/>
      <c r="L404" s="3"/>
      <c r="M404" s="3"/>
      <c r="N404" s="3"/>
    </row>
    <row r="405" spans="10:14" ht="11.25">
      <c r="J405" s="3"/>
      <c r="K405" s="3"/>
      <c r="L405" s="3"/>
      <c r="M405" s="3"/>
      <c r="N405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L98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11.28125" style="17" customWidth="1"/>
    <col min="2" max="2" width="6.8515625" style="15" customWidth="1"/>
    <col min="3" max="3" width="9.140625" style="17" customWidth="1"/>
    <col min="4" max="4" width="10.28125" style="17" customWidth="1"/>
    <col min="5" max="5" width="4.57421875" style="17" customWidth="1"/>
    <col min="6" max="7" width="9.140625" style="17" customWidth="1"/>
    <col min="8" max="9" width="9.140625" style="18" customWidth="1"/>
    <col min="10" max="10" width="10.00390625" style="18" customWidth="1"/>
    <col min="11" max="11" width="9.140625" style="18" customWidth="1"/>
    <col min="12" max="12" width="9.140625" style="15" customWidth="1"/>
    <col min="13" max="16384" width="9.140625" style="17" customWidth="1"/>
  </cols>
  <sheetData>
    <row r="1" spans="1:12" ht="16.5" thickBot="1">
      <c r="A1" s="25" t="s">
        <v>22</v>
      </c>
      <c r="C1" s="11"/>
      <c r="D1" s="11"/>
      <c r="E1" s="11"/>
      <c r="F1" s="11"/>
      <c r="G1" s="14"/>
      <c r="H1" s="14"/>
      <c r="I1" s="19"/>
      <c r="J1" s="19"/>
      <c r="K1" s="19"/>
      <c r="L1" s="19"/>
    </row>
    <row r="2" spans="2:12" ht="16.5" thickBot="1">
      <c r="B2" s="225" t="s">
        <v>17</v>
      </c>
      <c r="C2" s="226"/>
      <c r="D2" s="227"/>
      <c r="E2" s="11"/>
      <c r="F2" s="33" t="s">
        <v>23</v>
      </c>
      <c r="G2" s="34" t="s">
        <v>13</v>
      </c>
      <c r="H2" s="35" t="s">
        <v>14</v>
      </c>
      <c r="I2" s="19"/>
      <c r="J2" s="19"/>
      <c r="K2" s="19"/>
      <c r="L2" s="19"/>
    </row>
    <row r="3" spans="2:12" ht="12.75">
      <c r="B3" s="28">
        <v>1</v>
      </c>
      <c r="C3" s="20" t="s">
        <v>1</v>
      </c>
      <c r="D3" s="31" t="s">
        <v>5</v>
      </c>
      <c r="F3" s="36">
        <f>IF($B3=1,6,0)</f>
        <v>6</v>
      </c>
      <c r="G3" s="37">
        <f aca="true" t="shared" si="0" ref="G3:G8">IF($B3=1,64,0)</f>
        <v>64</v>
      </c>
      <c r="H3" s="38">
        <f>IF($B3=1,0.25,0)</f>
        <v>0.25</v>
      </c>
      <c r="I3" s="19"/>
      <c r="J3" s="19"/>
      <c r="K3" s="19"/>
      <c r="L3" s="19"/>
    </row>
    <row r="4" spans="2:12" ht="12.75">
      <c r="B4" s="29"/>
      <c r="C4" s="21" t="s">
        <v>1</v>
      </c>
      <c r="D4" s="32" t="s">
        <v>6</v>
      </c>
      <c r="F4" s="39">
        <f>IF(B4=1,6,0)</f>
        <v>0</v>
      </c>
      <c r="G4" s="40">
        <f t="shared" si="0"/>
        <v>0</v>
      </c>
      <c r="H4" s="41">
        <f>IF($B4=1,0.3,0)</f>
        <v>0</v>
      </c>
      <c r="I4" s="19"/>
      <c r="J4" s="19"/>
      <c r="K4" s="19"/>
      <c r="L4" s="19"/>
    </row>
    <row r="5" spans="2:12" ht="12.75">
      <c r="B5" s="29"/>
      <c r="C5" s="21" t="s">
        <v>1</v>
      </c>
      <c r="D5" s="32" t="s">
        <v>473</v>
      </c>
      <c r="F5" s="39">
        <f>IF(B5=1,6,0)</f>
        <v>0</v>
      </c>
      <c r="G5" s="40">
        <f t="shared" si="0"/>
        <v>0</v>
      </c>
      <c r="H5" s="41">
        <f>IF($B5=1,0.325,0)</f>
        <v>0</v>
      </c>
      <c r="I5" s="19"/>
      <c r="J5" s="19"/>
      <c r="K5" s="19"/>
      <c r="L5" s="19"/>
    </row>
    <row r="6" spans="2:12" ht="12.75">
      <c r="B6" s="29"/>
      <c r="C6" s="21" t="s">
        <v>2</v>
      </c>
      <c r="D6" s="32" t="s">
        <v>5</v>
      </c>
      <c r="F6" s="39">
        <f aca="true" t="shared" si="1" ref="F6:F11">IF(B6=1,8,0)</f>
        <v>0</v>
      </c>
      <c r="G6" s="40">
        <f t="shared" si="0"/>
        <v>0</v>
      </c>
      <c r="H6" s="41">
        <f>IF($B6=1,0.25,0)</f>
        <v>0</v>
      </c>
      <c r="I6" s="19"/>
      <c r="J6" s="19"/>
      <c r="K6" s="19"/>
      <c r="L6" s="19"/>
    </row>
    <row r="7" spans="2:12" ht="12.75">
      <c r="B7" s="29"/>
      <c r="C7" s="21" t="s">
        <v>2</v>
      </c>
      <c r="D7" s="32" t="s">
        <v>6</v>
      </c>
      <c r="F7" s="39">
        <f t="shared" si="1"/>
        <v>0</v>
      </c>
      <c r="G7" s="40">
        <f t="shared" si="0"/>
        <v>0</v>
      </c>
      <c r="H7" s="41">
        <f>IF($B7=1,0.3,0)</f>
        <v>0</v>
      </c>
      <c r="I7" s="19"/>
      <c r="J7" s="19"/>
      <c r="K7" s="19"/>
      <c r="L7" s="19"/>
    </row>
    <row r="8" spans="2:12" ht="12.75">
      <c r="B8" s="29"/>
      <c r="C8" s="21" t="s">
        <v>2</v>
      </c>
      <c r="D8" s="32" t="s">
        <v>473</v>
      </c>
      <c r="F8" s="39">
        <f t="shared" si="1"/>
        <v>0</v>
      </c>
      <c r="G8" s="40">
        <f t="shared" si="0"/>
        <v>0</v>
      </c>
      <c r="H8" s="41">
        <f>IF($B8=1,0.325,0)</f>
        <v>0</v>
      </c>
      <c r="I8" s="19"/>
      <c r="J8" s="19"/>
      <c r="K8" s="19"/>
      <c r="L8" s="19"/>
    </row>
    <row r="9" spans="2:12" ht="12.75">
      <c r="B9" s="29"/>
      <c r="C9" s="21" t="s">
        <v>3</v>
      </c>
      <c r="D9" s="32" t="s">
        <v>5</v>
      </c>
      <c r="F9" s="39">
        <f t="shared" si="1"/>
        <v>0</v>
      </c>
      <c r="G9" s="40">
        <f aca="true" t="shared" si="2" ref="G9:G14">IF($B9=1,80,0)</f>
        <v>0</v>
      </c>
      <c r="H9" s="41">
        <f>IF($B9=1,0.15,0)</f>
        <v>0</v>
      </c>
      <c r="I9" s="19"/>
      <c r="J9" s="19"/>
      <c r="K9" s="19"/>
      <c r="L9" s="19"/>
    </row>
    <row r="10" spans="2:12" ht="12.75">
      <c r="B10" s="29"/>
      <c r="C10" s="21" t="s">
        <v>3</v>
      </c>
      <c r="D10" s="32" t="s">
        <v>6</v>
      </c>
      <c r="F10" s="39">
        <f t="shared" si="1"/>
        <v>0</v>
      </c>
      <c r="G10" s="40">
        <f t="shared" si="2"/>
        <v>0</v>
      </c>
      <c r="H10" s="41">
        <f>IF($B10=1,0.18,0)</f>
        <v>0</v>
      </c>
      <c r="I10" s="19"/>
      <c r="J10" s="19"/>
      <c r="K10" s="19"/>
      <c r="L10" s="19"/>
    </row>
    <row r="11" spans="2:12" ht="12.75">
      <c r="B11" s="29"/>
      <c r="C11" s="21" t="s">
        <v>3</v>
      </c>
      <c r="D11" s="32" t="s">
        <v>473</v>
      </c>
      <c r="F11" s="39">
        <f t="shared" si="1"/>
        <v>0</v>
      </c>
      <c r="G11" s="40">
        <f t="shared" si="2"/>
        <v>0</v>
      </c>
      <c r="H11" s="41">
        <f>IF($B11=1,0.195,0)</f>
        <v>0</v>
      </c>
      <c r="I11" s="19"/>
      <c r="J11" s="19"/>
      <c r="K11" s="19"/>
      <c r="L11" s="19"/>
    </row>
    <row r="12" spans="2:12" ht="12.75">
      <c r="B12" s="29"/>
      <c r="C12" s="21" t="s">
        <v>4</v>
      </c>
      <c r="D12" s="32" t="s">
        <v>5</v>
      </c>
      <c r="F12" s="39">
        <f>IF(B12=1,12,0)</f>
        <v>0</v>
      </c>
      <c r="G12" s="40">
        <f t="shared" si="2"/>
        <v>0</v>
      </c>
      <c r="H12" s="41">
        <f>IF($B12=1,0.15,0)</f>
        <v>0</v>
      </c>
      <c r="I12" s="19"/>
      <c r="J12" s="19"/>
      <c r="K12" s="19"/>
      <c r="L12" s="19"/>
    </row>
    <row r="13" spans="2:12" ht="12.75">
      <c r="B13" s="29"/>
      <c r="C13" s="21" t="s">
        <v>4</v>
      </c>
      <c r="D13" s="32" t="s">
        <v>6</v>
      </c>
      <c r="F13" s="39">
        <f>IF(B13=1,12,0)</f>
        <v>0</v>
      </c>
      <c r="G13" s="40">
        <f t="shared" si="2"/>
        <v>0</v>
      </c>
      <c r="H13" s="41">
        <f>IF($B13=1,0.18,0)</f>
        <v>0</v>
      </c>
      <c r="I13" s="19"/>
      <c r="J13" s="19"/>
      <c r="K13" s="19"/>
      <c r="L13" s="19"/>
    </row>
    <row r="14" spans="2:12" ht="12.75">
      <c r="B14" s="29"/>
      <c r="C14" s="21" t="s">
        <v>4</v>
      </c>
      <c r="D14" s="32" t="s">
        <v>473</v>
      </c>
      <c r="F14" s="39">
        <f>IF(B14=1,12,0)</f>
        <v>0</v>
      </c>
      <c r="G14" s="40">
        <f t="shared" si="2"/>
        <v>0</v>
      </c>
      <c r="H14" s="41">
        <f>IF($B14=1,0.195,0)</f>
        <v>0</v>
      </c>
      <c r="I14" s="19"/>
      <c r="J14" s="19"/>
      <c r="K14" s="19"/>
      <c r="L14" s="19"/>
    </row>
    <row r="15" spans="2:12" ht="12.75">
      <c r="B15" s="29"/>
      <c r="C15" s="21" t="s">
        <v>9</v>
      </c>
      <c r="D15" s="32" t="s">
        <v>5</v>
      </c>
      <c r="F15" s="39">
        <f>IF(B15=1,8,0)</f>
        <v>0</v>
      </c>
      <c r="G15" s="40">
        <f>IF($B15=1,90,0)</f>
        <v>0</v>
      </c>
      <c r="H15" s="41">
        <f>IF($B15=1,0.16,0)</f>
        <v>0</v>
      </c>
      <c r="I15" s="19"/>
      <c r="J15" s="19"/>
      <c r="K15" s="19"/>
      <c r="L15" s="19"/>
    </row>
    <row r="16" spans="2:12" ht="12.75">
      <c r="B16" s="29"/>
      <c r="C16" s="21" t="s">
        <v>9</v>
      </c>
      <c r="D16" s="32" t="s">
        <v>6</v>
      </c>
      <c r="F16" s="39">
        <f>IF(B16=1,8,0)</f>
        <v>0</v>
      </c>
      <c r="G16" s="40">
        <f>IF($B16=1,90,0)</f>
        <v>0</v>
      </c>
      <c r="H16" s="41">
        <f>IF($B16=1,0.192,0)</f>
        <v>0</v>
      </c>
      <c r="I16" s="19"/>
      <c r="J16" s="19"/>
      <c r="K16" s="19"/>
      <c r="L16" s="19"/>
    </row>
    <row r="17" spans="2:12" ht="12.75">
      <c r="B17" s="29"/>
      <c r="C17" s="21" t="s">
        <v>9</v>
      </c>
      <c r="D17" s="32" t="s">
        <v>473</v>
      </c>
      <c r="F17" s="39">
        <f>IF(B17=1,8,0)</f>
        <v>0</v>
      </c>
      <c r="G17" s="40">
        <f>IF($B17=1,90,0)</f>
        <v>0</v>
      </c>
      <c r="H17" s="41">
        <f>IF($B17=1,0.208,0)</f>
        <v>0</v>
      </c>
      <c r="I17" s="19"/>
      <c r="J17" s="19"/>
      <c r="K17" s="19"/>
      <c r="L17" s="19"/>
    </row>
    <row r="18" spans="2:12" ht="12.75">
      <c r="B18" s="29"/>
      <c r="C18" s="21" t="s">
        <v>11</v>
      </c>
      <c r="D18" s="32" t="s">
        <v>5</v>
      </c>
      <c r="F18" s="39">
        <f>IF(B18=1,12,0)</f>
        <v>0</v>
      </c>
      <c r="G18" s="40">
        <f>IF($B18=1,100,0)</f>
        <v>0</v>
      </c>
      <c r="H18" s="41">
        <f>IF($B18=1,0.08,0)</f>
        <v>0</v>
      </c>
      <c r="I18" s="19"/>
      <c r="J18" s="19"/>
      <c r="K18" s="19"/>
      <c r="L18" s="19"/>
    </row>
    <row r="19" spans="2:12" ht="12.75">
      <c r="B19" s="29"/>
      <c r="C19" s="21" t="s">
        <v>11</v>
      </c>
      <c r="D19" s="32" t="s">
        <v>6</v>
      </c>
      <c r="F19" s="39">
        <f>IF(B19=1,12,0)</f>
        <v>0</v>
      </c>
      <c r="G19" s="40">
        <f>IF($B19=1,100,0)</f>
        <v>0</v>
      </c>
      <c r="H19" s="41">
        <f>IF($B19=1,0.1,0)</f>
        <v>0</v>
      </c>
      <c r="I19" s="19"/>
      <c r="J19" s="19"/>
      <c r="K19" s="19"/>
      <c r="L19" s="19"/>
    </row>
    <row r="20" spans="2:12" ht="12.75">
      <c r="B20" s="29"/>
      <c r="C20" s="21" t="s">
        <v>11</v>
      </c>
      <c r="D20" s="32" t="s">
        <v>473</v>
      </c>
      <c r="F20" s="39">
        <f>IF(B20=1,12,0)</f>
        <v>0</v>
      </c>
      <c r="G20" s="40">
        <f>IF($B20=1,100,0)</f>
        <v>0</v>
      </c>
      <c r="H20" s="41">
        <f>IF($B20=1,0.11,0)</f>
        <v>0</v>
      </c>
      <c r="I20" s="19"/>
      <c r="J20" s="19"/>
      <c r="K20" s="19"/>
      <c r="L20" s="19"/>
    </row>
    <row r="21" spans="2:12" ht="12.75">
      <c r="B21" s="29"/>
      <c r="C21" s="21" t="s">
        <v>10</v>
      </c>
      <c r="D21" s="32" t="s">
        <v>5</v>
      </c>
      <c r="F21" s="39">
        <f>IF(B21=1,16,0)</f>
        <v>0</v>
      </c>
      <c r="G21" s="40">
        <f>IF($B21=1,110,0)</f>
        <v>0</v>
      </c>
      <c r="H21" s="41">
        <f>IF($B21=1,0.1,0)</f>
        <v>0</v>
      </c>
      <c r="I21" s="19"/>
      <c r="J21" s="19"/>
      <c r="K21" s="19"/>
      <c r="L21" s="19"/>
    </row>
    <row r="22" spans="2:12" ht="12.75">
      <c r="B22" s="29"/>
      <c r="C22" s="21" t="s">
        <v>10</v>
      </c>
      <c r="D22" s="22" t="s">
        <v>7</v>
      </c>
      <c r="F22" s="39">
        <f>IF(B22=1,16,0)</f>
        <v>0</v>
      </c>
      <c r="G22" s="40">
        <f>IF($B22=1,110,0)</f>
        <v>0</v>
      </c>
      <c r="H22" s="41">
        <f>IF($B22=1,0.11,0)</f>
        <v>0</v>
      </c>
      <c r="I22" s="19"/>
      <c r="J22" s="19"/>
      <c r="K22" s="19"/>
      <c r="L22" s="19"/>
    </row>
    <row r="23" spans="2:12" ht="13.5" thickBot="1">
      <c r="B23" s="30"/>
      <c r="C23" s="23" t="s">
        <v>10</v>
      </c>
      <c r="D23" s="24" t="s">
        <v>8</v>
      </c>
      <c r="F23" s="42">
        <f>IF(B23=1,16,0)</f>
        <v>0</v>
      </c>
      <c r="G23" s="43">
        <f>IF($B23=1,110,0)</f>
        <v>0</v>
      </c>
      <c r="H23" s="44">
        <f>IF($B23=1,0.115,0)</f>
        <v>0</v>
      </c>
      <c r="I23" s="19"/>
      <c r="J23" s="19"/>
      <c r="K23" s="19"/>
      <c r="L23" s="19"/>
    </row>
    <row r="24" spans="2:12" ht="13.5" thickBot="1">
      <c r="B24" s="56">
        <f>SUM(B3:B23)</f>
        <v>1</v>
      </c>
      <c r="C24" s="56"/>
      <c r="D24" s="56"/>
      <c r="E24" s="57"/>
      <c r="F24" s="56">
        <f>IF($B$24=1,SUM(F3:F23),0)</f>
        <v>6</v>
      </c>
      <c r="G24" s="56">
        <f>IF($B$24=1,SUM(G3:G23),0)</f>
        <v>64</v>
      </c>
      <c r="H24" s="56">
        <f>IF($B$24=1,SUM(H3:H23),0)</f>
        <v>0.25</v>
      </c>
      <c r="I24" s="19"/>
      <c r="J24" s="19"/>
      <c r="K24" s="19"/>
      <c r="L24" s="19"/>
    </row>
    <row r="25" spans="3:12" ht="15">
      <c r="C25" s="45" t="s">
        <v>15</v>
      </c>
      <c r="D25" s="46"/>
      <c r="E25" s="46"/>
      <c r="F25" s="46"/>
      <c r="G25" s="47"/>
      <c r="H25" s="48"/>
      <c r="I25" s="19"/>
      <c r="J25" s="19"/>
      <c r="K25" s="19"/>
      <c r="L25" s="19"/>
    </row>
    <row r="26" spans="3:12" ht="15.75" thickBot="1">
      <c r="C26" s="49" t="s">
        <v>12</v>
      </c>
      <c r="D26" s="50"/>
      <c r="E26" s="51">
        <v>1</v>
      </c>
      <c r="F26" s="52" t="s">
        <v>16</v>
      </c>
      <c r="G26" s="53"/>
      <c r="H26" s="54"/>
      <c r="I26" s="19"/>
      <c r="J26" s="19"/>
      <c r="K26" s="19"/>
      <c r="L26" s="19"/>
    </row>
    <row r="27" spans="2:12" ht="12.75">
      <c r="B27" s="19"/>
      <c r="C27" s="16"/>
      <c r="D27" s="16"/>
      <c r="E27" s="16"/>
      <c r="F27" s="16"/>
      <c r="G27" s="19"/>
      <c r="H27" s="19"/>
      <c r="I27" s="19"/>
      <c r="J27" s="19"/>
      <c r="K27" s="19"/>
      <c r="L27" s="19"/>
    </row>
    <row r="28" spans="1:11" ht="15">
      <c r="A28" s="55" t="s">
        <v>18</v>
      </c>
      <c r="B28" s="17"/>
      <c r="C28" s="26"/>
      <c r="D28" s="26"/>
      <c r="E28" s="26"/>
      <c r="F28" s="26"/>
      <c r="G28" s="15"/>
      <c r="H28" s="15"/>
      <c r="I28" s="15"/>
      <c r="J28" s="15"/>
      <c r="K28" s="15"/>
    </row>
    <row r="29" spans="1:11" ht="15">
      <c r="A29" s="55" t="s">
        <v>19</v>
      </c>
      <c r="B29" s="17"/>
      <c r="C29" s="26"/>
      <c r="D29" s="26"/>
      <c r="E29" s="26"/>
      <c r="F29" s="26"/>
      <c r="G29" s="15"/>
      <c r="H29" s="15"/>
      <c r="I29" s="15"/>
      <c r="J29" s="15"/>
      <c r="K29" s="15"/>
    </row>
    <row r="30" spans="1:11" ht="15">
      <c r="A30" s="55" t="s">
        <v>26</v>
      </c>
      <c r="B30" s="17"/>
      <c r="C30" s="26"/>
      <c r="D30" s="26"/>
      <c r="E30" s="26"/>
      <c r="F30" s="26"/>
      <c r="G30" s="15"/>
      <c r="H30" s="15"/>
      <c r="I30" s="15"/>
      <c r="J30" s="15"/>
      <c r="K30" s="15"/>
    </row>
    <row r="31" spans="1:11" ht="15">
      <c r="A31" s="55" t="s">
        <v>20</v>
      </c>
      <c r="B31" s="17"/>
      <c r="C31" s="26"/>
      <c r="D31" s="26"/>
      <c r="E31" s="26"/>
      <c r="F31" s="26"/>
      <c r="G31" s="15"/>
      <c r="H31" s="15"/>
      <c r="I31" s="15"/>
      <c r="J31" s="15"/>
      <c r="K31" s="15"/>
    </row>
    <row r="32" spans="1:11" ht="15">
      <c r="A32" s="55" t="s">
        <v>27</v>
      </c>
      <c r="B32" s="17"/>
      <c r="C32" s="26"/>
      <c r="D32" s="26"/>
      <c r="E32" s="26"/>
      <c r="F32" s="26"/>
      <c r="G32" s="15"/>
      <c r="H32" s="15"/>
      <c r="I32" s="15"/>
      <c r="J32" s="15"/>
      <c r="K32" s="15"/>
    </row>
    <row r="33" spans="1:11" ht="15">
      <c r="A33" s="55" t="s">
        <v>21</v>
      </c>
      <c r="B33" s="17"/>
      <c r="C33" s="26"/>
      <c r="D33" s="26"/>
      <c r="E33" s="26"/>
      <c r="F33" s="26"/>
      <c r="G33" s="15"/>
      <c r="H33" s="15"/>
      <c r="I33" s="15"/>
      <c r="J33" s="15"/>
      <c r="K33" s="15"/>
    </row>
    <row r="34" spans="1:11" ht="15">
      <c r="A34" s="55" t="s">
        <v>28</v>
      </c>
      <c r="C34" s="26"/>
      <c r="D34" s="26"/>
      <c r="E34" s="26"/>
      <c r="F34" s="26"/>
      <c r="G34" s="15"/>
      <c r="H34" s="15"/>
      <c r="I34" s="15"/>
      <c r="J34" s="15"/>
      <c r="K34" s="15"/>
    </row>
    <row r="35" spans="1:11" ht="15">
      <c r="A35" s="59" t="s">
        <v>474</v>
      </c>
      <c r="C35" s="26"/>
      <c r="D35" s="26"/>
      <c r="E35" s="26"/>
      <c r="F35" s="26"/>
      <c r="G35" s="15"/>
      <c r="H35" s="15"/>
      <c r="I35" s="15"/>
      <c r="J35" s="15"/>
      <c r="K35" s="15"/>
    </row>
    <row r="36" spans="1:11" ht="15">
      <c r="A36" s="59" t="s">
        <v>29</v>
      </c>
      <c r="C36" s="26"/>
      <c r="D36" s="26"/>
      <c r="E36" s="26"/>
      <c r="F36" s="26"/>
      <c r="G36" s="15"/>
      <c r="H36" s="15"/>
      <c r="I36" s="15"/>
      <c r="J36" s="15"/>
      <c r="K36" s="15"/>
    </row>
    <row r="37" spans="1:11" ht="15">
      <c r="A37" s="59"/>
      <c r="C37" s="26"/>
      <c r="D37" s="26"/>
      <c r="E37" s="26"/>
      <c r="F37" s="26"/>
      <c r="G37" s="15"/>
      <c r="H37" s="15"/>
      <c r="I37" s="15"/>
      <c r="J37" s="15"/>
      <c r="K37" s="15"/>
    </row>
    <row r="38" spans="1:11" ht="15">
      <c r="A38" s="61" t="s">
        <v>24</v>
      </c>
      <c r="B38" s="62"/>
      <c r="C38" s="63"/>
      <c r="D38" s="63"/>
      <c r="E38" s="63"/>
      <c r="F38" s="63"/>
      <c r="G38" s="62"/>
      <c r="H38" s="62"/>
      <c r="I38" s="62"/>
      <c r="J38" s="62"/>
      <c r="K38" s="15"/>
    </row>
    <row r="39" spans="1:12" ht="15">
      <c r="A39" s="61" t="s">
        <v>25</v>
      </c>
      <c r="B39" s="64"/>
      <c r="C39" s="65"/>
      <c r="D39" s="65"/>
      <c r="E39" s="65"/>
      <c r="F39" s="65"/>
      <c r="G39" s="64"/>
      <c r="H39" s="64"/>
      <c r="I39" s="64"/>
      <c r="J39" s="64"/>
      <c r="K39" s="19"/>
      <c r="L39" s="19"/>
    </row>
    <row r="40" spans="1:12" ht="15">
      <c r="A40" s="61" t="s">
        <v>475</v>
      </c>
      <c r="B40" s="64"/>
      <c r="C40" s="65"/>
      <c r="D40" s="65"/>
      <c r="E40" s="65"/>
      <c r="F40" s="65"/>
      <c r="G40" s="64"/>
      <c r="H40" s="64"/>
      <c r="I40" s="64"/>
      <c r="J40" s="64"/>
      <c r="K40" s="19"/>
      <c r="L40" s="19"/>
    </row>
    <row r="41" spans="2:12" ht="12.75">
      <c r="B41" s="19"/>
      <c r="C41" s="16"/>
      <c r="D41" s="16"/>
      <c r="E41" s="16"/>
      <c r="F41" s="16"/>
      <c r="G41" s="19"/>
      <c r="H41" s="19"/>
      <c r="I41" s="19"/>
      <c r="J41" s="19"/>
      <c r="K41" s="19"/>
      <c r="L41" s="19"/>
    </row>
    <row r="42" spans="2:12" ht="12.75">
      <c r="B42" s="19"/>
      <c r="C42" s="16"/>
      <c r="D42" s="16"/>
      <c r="E42" s="16"/>
      <c r="F42" s="16"/>
      <c r="G42" s="19"/>
      <c r="H42" s="19"/>
      <c r="I42" s="19"/>
      <c r="J42" s="19"/>
      <c r="K42" s="19"/>
      <c r="L42" s="19"/>
    </row>
    <row r="43" spans="2:12" ht="12.75">
      <c r="B43" s="19"/>
      <c r="C43" s="16"/>
      <c r="D43" s="16"/>
      <c r="E43" s="16"/>
      <c r="F43" s="16"/>
      <c r="G43" s="19"/>
      <c r="H43" s="19"/>
      <c r="I43" s="19"/>
      <c r="J43" s="19"/>
      <c r="K43" s="19"/>
      <c r="L43" s="19"/>
    </row>
    <row r="44" spans="2:12" ht="12.75">
      <c r="B44" s="19"/>
      <c r="C44" s="16"/>
      <c r="D44" s="16"/>
      <c r="E44" s="16"/>
      <c r="F44" s="16"/>
      <c r="G44" s="19"/>
      <c r="H44" s="19"/>
      <c r="I44" s="19"/>
      <c r="J44" s="19"/>
      <c r="K44" s="19"/>
      <c r="L44" s="19"/>
    </row>
    <row r="45" spans="2:12" ht="12.75">
      <c r="B45" s="19"/>
      <c r="C45" s="16"/>
      <c r="D45" s="16"/>
      <c r="E45" s="16"/>
      <c r="F45" s="16"/>
      <c r="G45" s="19"/>
      <c r="H45" s="19"/>
      <c r="I45" s="19"/>
      <c r="J45" s="19"/>
      <c r="K45" s="19"/>
      <c r="L45" s="19"/>
    </row>
    <row r="46" spans="2:12" ht="12.75">
      <c r="B46" s="19"/>
      <c r="C46" s="16"/>
      <c r="D46" s="16"/>
      <c r="E46" s="16"/>
      <c r="F46" s="16"/>
      <c r="G46" s="19"/>
      <c r="H46" s="19"/>
      <c r="I46" s="19"/>
      <c r="J46" s="19"/>
      <c r="K46" s="19"/>
      <c r="L46" s="19"/>
    </row>
    <row r="47" spans="2:12" ht="12" customHeight="1">
      <c r="B47" s="19"/>
      <c r="C47" s="16"/>
      <c r="D47" s="16"/>
      <c r="E47" s="16"/>
      <c r="F47" s="16"/>
      <c r="G47" s="19"/>
      <c r="H47" s="19"/>
      <c r="I47" s="19"/>
      <c r="J47" s="19"/>
      <c r="K47" s="19"/>
      <c r="L47" s="19"/>
    </row>
    <row r="48" spans="2:12" ht="12.75">
      <c r="B48" s="19"/>
      <c r="C48" s="16"/>
      <c r="D48" s="16"/>
      <c r="E48" s="16"/>
      <c r="F48" s="16"/>
      <c r="G48" s="19"/>
      <c r="H48" s="19"/>
      <c r="I48" s="19"/>
      <c r="J48" s="19"/>
      <c r="K48" s="19"/>
      <c r="L48" s="19"/>
    </row>
    <row r="49" spans="2:12" ht="12.75">
      <c r="B49" s="19"/>
      <c r="C49" s="16"/>
      <c r="D49" s="16"/>
      <c r="E49" s="16"/>
      <c r="F49" s="16"/>
      <c r="G49" s="19"/>
      <c r="H49" s="19"/>
      <c r="I49" s="19"/>
      <c r="J49" s="19"/>
      <c r="K49" s="19"/>
      <c r="L49" s="19"/>
    </row>
    <row r="50" spans="2:12" ht="12.75">
      <c r="B50" s="19"/>
      <c r="C50" s="16"/>
      <c r="D50" s="16"/>
      <c r="E50" s="16"/>
      <c r="F50" s="16"/>
      <c r="G50" s="19"/>
      <c r="H50" s="19"/>
      <c r="I50" s="19"/>
      <c r="J50" s="19"/>
      <c r="K50" s="19"/>
      <c r="L50" s="19"/>
    </row>
    <row r="51" spans="2:12" ht="12.75">
      <c r="B51" s="19"/>
      <c r="C51" s="16"/>
      <c r="D51" s="16"/>
      <c r="E51" s="16"/>
      <c r="F51" s="16"/>
      <c r="G51" s="19"/>
      <c r="H51" s="19"/>
      <c r="I51" s="19"/>
      <c r="J51" s="19"/>
      <c r="K51" s="19"/>
      <c r="L51" s="19"/>
    </row>
    <row r="52" spans="2:12" ht="12.75">
      <c r="B52" s="19"/>
      <c r="C52" s="16"/>
      <c r="D52" s="16"/>
      <c r="E52" s="16"/>
      <c r="F52" s="16"/>
      <c r="G52" s="19"/>
      <c r="H52" s="19"/>
      <c r="I52" s="19"/>
      <c r="J52" s="19"/>
      <c r="K52" s="19"/>
      <c r="L52" s="19"/>
    </row>
    <row r="53" spans="2:12" ht="12.75">
      <c r="B53" s="19"/>
      <c r="C53" s="16"/>
      <c r="D53" s="16"/>
      <c r="E53" s="16"/>
      <c r="F53" s="16"/>
      <c r="G53" s="19"/>
      <c r="H53" s="19"/>
      <c r="I53" s="19"/>
      <c r="J53" s="19"/>
      <c r="K53" s="19"/>
      <c r="L53" s="19"/>
    </row>
    <row r="54" spans="2:12" ht="12.75">
      <c r="B54" s="19"/>
      <c r="C54" s="16"/>
      <c r="D54" s="16"/>
      <c r="E54" s="16"/>
      <c r="F54" s="16"/>
      <c r="G54" s="19"/>
      <c r="H54" s="19"/>
      <c r="I54" s="19"/>
      <c r="J54" s="19"/>
      <c r="K54" s="19"/>
      <c r="L54" s="19"/>
    </row>
    <row r="55" spans="2:12" ht="12.75">
      <c r="B55" s="19"/>
      <c r="C55" s="16"/>
      <c r="D55" s="16"/>
      <c r="E55" s="16"/>
      <c r="F55" s="16"/>
      <c r="G55" s="19"/>
      <c r="H55" s="19"/>
      <c r="I55" s="19"/>
      <c r="J55" s="19"/>
      <c r="K55" s="19"/>
      <c r="L55" s="19"/>
    </row>
    <row r="56" spans="2:12" ht="12.75">
      <c r="B56" s="19"/>
      <c r="C56" s="16"/>
      <c r="D56" s="16"/>
      <c r="E56" s="16"/>
      <c r="F56" s="16"/>
      <c r="G56" s="19"/>
      <c r="H56" s="19"/>
      <c r="I56" s="19"/>
      <c r="J56" s="19"/>
      <c r="K56" s="19"/>
      <c r="L56" s="19"/>
    </row>
    <row r="57" spans="2:12" ht="12.75">
      <c r="B57" s="19"/>
      <c r="C57" s="16"/>
      <c r="D57" s="16"/>
      <c r="E57" s="16"/>
      <c r="F57" s="16"/>
      <c r="G57" s="19"/>
      <c r="H57" s="19"/>
      <c r="I57" s="19"/>
      <c r="J57" s="19"/>
      <c r="K57" s="19"/>
      <c r="L57" s="19"/>
    </row>
    <row r="58" spans="2:12" ht="12.75">
      <c r="B58" s="19"/>
      <c r="C58" s="16"/>
      <c r="D58" s="16"/>
      <c r="E58" s="16"/>
      <c r="F58" s="16"/>
      <c r="G58" s="19"/>
      <c r="H58" s="19"/>
      <c r="I58" s="19"/>
      <c r="J58" s="19"/>
      <c r="K58" s="19"/>
      <c r="L58" s="19"/>
    </row>
    <row r="59" spans="2:12" ht="12.75">
      <c r="B59" s="19"/>
      <c r="C59" s="16"/>
      <c r="D59" s="16"/>
      <c r="E59" s="16"/>
      <c r="F59" s="16"/>
      <c r="G59" s="19"/>
      <c r="H59" s="19"/>
      <c r="I59" s="19"/>
      <c r="J59" s="19"/>
      <c r="K59" s="19"/>
      <c r="L59" s="19"/>
    </row>
    <row r="60" spans="2:12" ht="12.75">
      <c r="B60" s="19"/>
      <c r="C60" s="16"/>
      <c r="D60" s="16"/>
      <c r="E60" s="16"/>
      <c r="F60" s="16"/>
      <c r="G60" s="19"/>
      <c r="H60" s="19"/>
      <c r="I60" s="19"/>
      <c r="J60" s="19"/>
      <c r="K60" s="19"/>
      <c r="L60" s="19"/>
    </row>
    <row r="61" spans="2:12" ht="12.75">
      <c r="B61" s="19"/>
      <c r="C61" s="16"/>
      <c r="D61" s="16"/>
      <c r="E61" s="16"/>
      <c r="F61" s="16"/>
      <c r="G61" s="19"/>
      <c r="H61" s="19"/>
      <c r="I61" s="19"/>
      <c r="J61" s="19"/>
      <c r="K61" s="19"/>
      <c r="L61" s="19"/>
    </row>
    <row r="62" spans="2:12" ht="12.75">
      <c r="B62" s="19"/>
      <c r="C62" s="16"/>
      <c r="D62" s="16"/>
      <c r="E62" s="16"/>
      <c r="F62" s="16"/>
      <c r="G62" s="19"/>
      <c r="H62" s="19"/>
      <c r="I62" s="19"/>
      <c r="J62" s="19"/>
      <c r="K62" s="19"/>
      <c r="L62" s="19"/>
    </row>
    <row r="63" spans="2:12" ht="12.75">
      <c r="B63" s="19"/>
      <c r="C63" s="16"/>
      <c r="D63" s="16"/>
      <c r="E63" s="16"/>
      <c r="F63" s="16"/>
      <c r="G63" s="19"/>
      <c r="H63" s="19"/>
      <c r="I63" s="19"/>
      <c r="J63" s="19"/>
      <c r="K63" s="19"/>
      <c r="L63" s="19"/>
    </row>
    <row r="64" spans="2:12" ht="12.75">
      <c r="B64" s="19"/>
      <c r="C64" s="16"/>
      <c r="D64" s="16"/>
      <c r="E64" s="16"/>
      <c r="F64" s="16"/>
      <c r="G64" s="19"/>
      <c r="H64" s="19"/>
      <c r="I64" s="19"/>
      <c r="J64" s="19"/>
      <c r="K64" s="19"/>
      <c r="L64" s="19"/>
    </row>
    <row r="65" spans="2:12" ht="12.75">
      <c r="B65" s="19"/>
      <c r="C65" s="16"/>
      <c r="D65" s="16"/>
      <c r="E65" s="16"/>
      <c r="F65" s="16"/>
      <c r="G65" s="19"/>
      <c r="H65" s="19"/>
      <c r="I65" s="19"/>
      <c r="J65" s="19"/>
      <c r="K65" s="19"/>
      <c r="L65" s="19"/>
    </row>
    <row r="66" spans="2:12" ht="12.75">
      <c r="B66" s="19"/>
      <c r="C66" s="16"/>
      <c r="D66" s="16"/>
      <c r="E66" s="16"/>
      <c r="F66" s="16"/>
      <c r="G66" s="19"/>
      <c r="H66" s="19"/>
      <c r="I66" s="19"/>
      <c r="J66" s="19"/>
      <c r="K66" s="19"/>
      <c r="L66" s="19"/>
    </row>
    <row r="67" spans="2:12" ht="12.75">
      <c r="B67" s="19"/>
      <c r="C67" s="16"/>
      <c r="D67" s="16"/>
      <c r="E67" s="16"/>
      <c r="F67" s="16"/>
      <c r="G67" s="19"/>
      <c r="H67" s="19"/>
      <c r="I67" s="19"/>
      <c r="J67" s="19"/>
      <c r="K67" s="19"/>
      <c r="L67" s="19"/>
    </row>
    <row r="68" spans="2:12" ht="12.75">
      <c r="B68" s="19"/>
      <c r="C68" s="16"/>
      <c r="D68" s="16"/>
      <c r="E68" s="16"/>
      <c r="F68" s="16"/>
      <c r="G68" s="19"/>
      <c r="H68" s="19"/>
      <c r="I68" s="19"/>
      <c r="J68" s="19"/>
      <c r="K68" s="19"/>
      <c r="L68" s="19"/>
    </row>
    <row r="69" spans="2:12" ht="12.75">
      <c r="B69" s="19"/>
      <c r="C69" s="16"/>
      <c r="D69" s="16"/>
      <c r="E69" s="16"/>
      <c r="F69" s="16"/>
      <c r="G69" s="19"/>
      <c r="H69" s="19"/>
      <c r="I69" s="19"/>
      <c r="J69" s="19"/>
      <c r="K69" s="19"/>
      <c r="L69" s="19"/>
    </row>
    <row r="70" spans="2:12" ht="12.75">
      <c r="B70" s="19"/>
      <c r="C70" s="16"/>
      <c r="D70" s="16"/>
      <c r="E70" s="16"/>
      <c r="F70" s="16"/>
      <c r="G70" s="19"/>
      <c r="H70" s="19"/>
      <c r="I70" s="19"/>
      <c r="J70" s="19"/>
      <c r="K70" s="19"/>
      <c r="L70" s="19"/>
    </row>
    <row r="71" spans="2:12" ht="12.75">
      <c r="B71" s="19"/>
      <c r="C71" s="16"/>
      <c r="D71" s="16"/>
      <c r="E71" s="16"/>
      <c r="F71" s="16"/>
      <c r="G71" s="19"/>
      <c r="H71" s="19"/>
      <c r="I71" s="19"/>
      <c r="J71" s="19"/>
      <c r="K71" s="19"/>
      <c r="L71" s="19"/>
    </row>
    <row r="72" spans="2:12" ht="12.75">
      <c r="B72" s="19"/>
      <c r="C72" s="16"/>
      <c r="D72" s="16"/>
      <c r="E72" s="16"/>
      <c r="F72" s="16"/>
      <c r="G72" s="19"/>
      <c r="H72" s="19"/>
      <c r="I72" s="19"/>
      <c r="J72" s="19"/>
      <c r="K72" s="19"/>
      <c r="L72" s="19"/>
    </row>
    <row r="73" spans="2:12" ht="12.75">
      <c r="B73" s="19"/>
      <c r="C73" s="16"/>
      <c r="D73" s="16"/>
      <c r="E73" s="16"/>
      <c r="F73" s="16"/>
      <c r="G73" s="19"/>
      <c r="H73" s="19"/>
      <c r="I73" s="19"/>
      <c r="J73" s="19"/>
      <c r="K73" s="19"/>
      <c r="L73" s="19"/>
    </row>
    <row r="74" spans="2:12" ht="12.75">
      <c r="B74" s="19"/>
      <c r="F74" s="16"/>
      <c r="G74" s="19"/>
      <c r="H74" s="19"/>
      <c r="I74" s="19"/>
      <c r="J74" s="19"/>
      <c r="K74" s="19"/>
      <c r="L74" s="19"/>
    </row>
    <row r="75" spans="2:12" ht="12.75">
      <c r="B75" s="19"/>
      <c r="C75" s="16"/>
      <c r="D75" s="16"/>
      <c r="E75" s="16"/>
      <c r="F75" s="16"/>
      <c r="G75" s="19"/>
      <c r="H75" s="19"/>
      <c r="I75" s="19"/>
      <c r="J75" s="19"/>
      <c r="K75" s="19"/>
      <c r="L75" s="19"/>
    </row>
    <row r="76" spans="2:12" ht="12.75">
      <c r="B76" s="19"/>
      <c r="C76" s="16"/>
      <c r="D76" s="16"/>
      <c r="E76" s="16"/>
      <c r="F76" s="16"/>
      <c r="G76" s="19"/>
      <c r="H76" s="19"/>
      <c r="I76" s="19"/>
      <c r="J76" s="19"/>
      <c r="K76" s="19"/>
      <c r="L76" s="19"/>
    </row>
    <row r="91" spans="2:12" ht="12.75">
      <c r="B91" s="19"/>
      <c r="F91" s="16"/>
      <c r="G91" s="19"/>
      <c r="H91" s="19"/>
      <c r="I91" s="19"/>
      <c r="J91" s="19"/>
      <c r="K91" s="19"/>
      <c r="L91" s="19"/>
    </row>
    <row r="92" spans="2:12" ht="12.75">
      <c r="B92" s="19"/>
      <c r="C92" s="16"/>
      <c r="D92" s="16"/>
      <c r="E92" s="16"/>
      <c r="F92" s="16"/>
      <c r="G92" s="19"/>
      <c r="H92" s="19"/>
      <c r="I92" s="19"/>
      <c r="J92" s="19"/>
      <c r="K92" s="19"/>
      <c r="L92" s="19"/>
    </row>
    <row r="93" spans="2:12" ht="12.75">
      <c r="B93" s="19"/>
      <c r="F93" s="16"/>
      <c r="G93" s="19"/>
      <c r="H93" s="19"/>
      <c r="I93" s="19"/>
      <c r="J93" s="19"/>
      <c r="K93" s="19"/>
      <c r="L93" s="19"/>
    </row>
    <row r="94" spans="2:12" ht="12.75">
      <c r="B94" s="19"/>
      <c r="C94" s="16"/>
      <c r="D94" s="16"/>
      <c r="E94" s="16"/>
      <c r="F94" s="16"/>
      <c r="G94" s="19"/>
      <c r="H94" s="19"/>
      <c r="I94" s="19"/>
      <c r="J94" s="19"/>
      <c r="K94" s="19"/>
      <c r="L94" s="19"/>
    </row>
    <row r="95" spans="2:12" ht="12.75">
      <c r="B95" s="19"/>
      <c r="C95" s="16"/>
      <c r="D95" s="16"/>
      <c r="E95" s="16"/>
      <c r="F95" s="16"/>
      <c r="G95" s="19"/>
      <c r="H95" s="19"/>
      <c r="I95" s="19"/>
      <c r="J95" s="19"/>
      <c r="K95" s="19"/>
      <c r="L95" s="19"/>
    </row>
    <row r="96" spans="2:12" ht="12.75">
      <c r="B96" s="19"/>
      <c r="C96" s="16"/>
      <c r="D96" s="16"/>
      <c r="E96" s="16"/>
      <c r="F96" s="16"/>
      <c r="G96" s="19"/>
      <c r="H96" s="19"/>
      <c r="I96" s="19"/>
      <c r="J96" s="19"/>
      <c r="K96" s="19"/>
      <c r="L96" s="19"/>
    </row>
    <row r="97" spans="2:12" ht="12.75">
      <c r="B97" s="19"/>
      <c r="C97" s="16"/>
      <c r="D97" s="16"/>
      <c r="E97" s="16"/>
      <c r="F97" s="16"/>
      <c r="G97" s="19"/>
      <c r="H97" s="19"/>
      <c r="I97" s="19"/>
      <c r="J97" s="19"/>
      <c r="K97" s="19"/>
      <c r="L97" s="19"/>
    </row>
    <row r="98" spans="2:12" ht="12.75">
      <c r="B98" s="19"/>
      <c r="C98" s="16"/>
      <c r="D98" s="16"/>
      <c r="E98" s="16"/>
      <c r="F98" s="16"/>
      <c r="G98" s="19"/>
      <c r="H98" s="19"/>
      <c r="I98" s="19"/>
      <c r="J98" s="19"/>
      <c r="K98" s="19"/>
      <c r="L98" s="19"/>
    </row>
  </sheetData>
  <sheetProtection password="CF7A" sheet="1" objects="1" scenarios="1"/>
  <mergeCells count="1">
    <mergeCell ref="B2:D2"/>
  </mergeCells>
  <printOptions/>
  <pageMargins left="0.45" right="0.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Vitek</cp:lastModifiedBy>
  <cp:lastPrinted>2006-07-09T13:56:36Z</cp:lastPrinted>
  <dcterms:created xsi:type="dcterms:W3CDTF">2006-01-17T12:31:27Z</dcterms:created>
  <dcterms:modified xsi:type="dcterms:W3CDTF">2009-06-18T16:58:15Z</dcterms:modified>
  <cp:category/>
  <cp:version/>
  <cp:contentType/>
  <cp:contentStatus/>
</cp:coreProperties>
</file>