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805" windowHeight="11760" tabRatio="766" activeTab="3"/>
  </bookViews>
  <sheets>
    <sheet name="databáze " sheetId="1" r:id="rId1"/>
    <sheet name="dotazy" sheetId="2" r:id="rId2"/>
    <sheet name="Hlavička" sheetId="3" r:id="rId3"/>
    <sheet name="Absolutní" sheetId="4" r:id="rId4"/>
    <sheet name="kategorie" sheetId="5" r:id="rId5"/>
    <sheet name="DR 7.kolo" sheetId="6" r:id="rId6"/>
    <sheet name="DR 8.kolo" sheetId="7" r:id="rId7"/>
  </sheets>
  <definedNames/>
  <calcPr fullCalcOnLoad="1"/>
</workbook>
</file>

<file path=xl/sharedStrings.xml><?xml version="1.0" encoding="utf-8"?>
<sst xmlns="http://schemas.openxmlformats.org/spreadsheetml/2006/main" count="2864" uniqueCount="495">
  <si>
    <t>Open</t>
  </si>
  <si>
    <t>KP</t>
  </si>
  <si>
    <t>Tour</t>
  </si>
  <si>
    <t>PZ</t>
  </si>
  <si>
    <t>mtg</t>
  </si>
  <si>
    <t>mg</t>
  </si>
  <si>
    <t>mtg+filc</t>
  </si>
  <si>
    <t>mtg+mg</t>
  </si>
  <si>
    <t>CTM</t>
  </si>
  <si>
    <t>MR</t>
  </si>
  <si>
    <t>GP</t>
  </si>
  <si>
    <t xml:space="preserve"> vepište prosím číslo</t>
  </si>
  <si>
    <t>B</t>
  </si>
  <si>
    <t>k</t>
  </si>
  <si>
    <t>Právě jen do typu turnaje, pro který děláte body,</t>
  </si>
  <si>
    <t>Jinak to s Vámi nebude hrát.</t>
  </si>
  <si>
    <t>Co je to za turnaj ?</t>
  </si>
  <si>
    <t>Pokud zadáte jedničku do turnaje toho správného typu, tak se Vám v tabulce Bodovací prostor</t>
  </si>
  <si>
    <t>místo zápisu " #N/A " objeví pro kontrolu zadaný typ turnaje.</t>
  </si>
  <si>
    <t>je už připraven vzoreček na výpočet bodů. Jakmile seřadíte hráče podle průměru, tak se opraví</t>
  </si>
  <si>
    <t>všechny hráče.</t>
  </si>
  <si>
    <t>Dotazovací tabulka (trochu amatérská, neb v tom excelu toho moc neumím)</t>
  </si>
  <si>
    <t>p</t>
  </si>
  <si>
    <t>Mimotechnická pomůcka pro čtyřkolové Openy na eternitu (50% všech turnajů ČMGS) - princip</t>
  </si>
  <si>
    <t>co bod to úder zavedený u bodování nemužských kategorií zůstal, je tedy možno na místě počítat</t>
  </si>
  <si>
    <r>
      <t xml:space="preserve">Dále se Vám spočítá o buňku níže průměr příslušného počtu prvních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hráčů a vlevo vedle ní</t>
    </r>
  </si>
  <si>
    <r>
      <t xml:space="preserve">do té doby nesmysl na průměr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hráčů a v té chvíli můžete zkopírovat vzoreček pro </t>
    </r>
  </si>
  <si>
    <r>
      <t xml:space="preserve">Pro Vaši informaci (není nutné znát) :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= počet hráčů, ze kterých se vypočítává průměr na "Par"</t>
    </r>
  </si>
  <si>
    <r>
      <t>k</t>
    </r>
    <r>
      <rPr>
        <sz val="11"/>
        <rFont val="Garamond"/>
        <family val="1"/>
      </rPr>
      <t xml:space="preserve"> = koeficient, který určuje změnu bodů v závislosti na výkonu.</t>
    </r>
  </si>
  <si>
    <t>r.č.</t>
  </si>
  <si>
    <t>Příjmení</t>
  </si>
  <si>
    <t>Jméno</t>
  </si>
  <si>
    <t>kat.</t>
  </si>
  <si>
    <t>Č / M</t>
  </si>
  <si>
    <t>obl.</t>
  </si>
  <si>
    <t>klub</t>
  </si>
  <si>
    <t>VT</t>
  </si>
  <si>
    <t>Bednář</t>
  </si>
  <si>
    <t>Karásek</t>
  </si>
  <si>
    <t>Jiří</t>
  </si>
  <si>
    <t>Stanislav</t>
  </si>
  <si>
    <t>Fechtner</t>
  </si>
  <si>
    <t>Jan</t>
  </si>
  <si>
    <t>č</t>
  </si>
  <si>
    <t>čs</t>
  </si>
  <si>
    <t>Kropáček</t>
  </si>
  <si>
    <t>Václav</t>
  </si>
  <si>
    <t>čz</t>
  </si>
  <si>
    <t>GC 85 Rakovník</t>
  </si>
  <si>
    <t>Petr</t>
  </si>
  <si>
    <t>Roman</t>
  </si>
  <si>
    <t>Vácha</t>
  </si>
  <si>
    <t>Milan</t>
  </si>
  <si>
    <t>MGK Spartak Příbram</t>
  </si>
  <si>
    <t>Miroslav</t>
  </si>
  <si>
    <t>M</t>
  </si>
  <si>
    <t>Boneš</t>
  </si>
  <si>
    <t>Josef</t>
  </si>
  <si>
    <t>SKDG Jesenice</t>
  </si>
  <si>
    <t>Hála</t>
  </si>
  <si>
    <t>SK GC Františkovy Lázně</t>
  </si>
  <si>
    <t>Horáček</t>
  </si>
  <si>
    <t>Vlastislav</t>
  </si>
  <si>
    <t>Kratochvíl</t>
  </si>
  <si>
    <t>Jaroslav</t>
  </si>
  <si>
    <t>Nečekal</t>
  </si>
  <si>
    <t>František</t>
  </si>
  <si>
    <t>Nečekalová</t>
  </si>
  <si>
    <t>Jana</t>
  </si>
  <si>
    <t>Kodalík</t>
  </si>
  <si>
    <t>MGC Plzeň</t>
  </si>
  <si>
    <t>Dohnal</t>
  </si>
  <si>
    <t>Tomáš</t>
  </si>
  <si>
    <t>MGC Hradečtí Orli</t>
  </si>
  <si>
    <t>Moravec</t>
  </si>
  <si>
    <t>Rosendorf</t>
  </si>
  <si>
    <t>Karel</t>
  </si>
  <si>
    <t>Vávra</t>
  </si>
  <si>
    <t>Zdeněk</t>
  </si>
  <si>
    <t>Pavel</t>
  </si>
  <si>
    <t>Aleš</t>
  </si>
  <si>
    <t>Mráz</t>
  </si>
  <si>
    <t>SK DG Chomutov</t>
  </si>
  <si>
    <t>Lisa</t>
  </si>
  <si>
    <t>Hubinger</t>
  </si>
  <si>
    <t>Vančura</t>
  </si>
  <si>
    <t>Libor</t>
  </si>
  <si>
    <t>Birešová</t>
  </si>
  <si>
    <t>Vlasta</t>
  </si>
  <si>
    <t>Lisová</t>
  </si>
  <si>
    <t>Věra</t>
  </si>
  <si>
    <t>Vít</t>
  </si>
  <si>
    <t>Michal</t>
  </si>
  <si>
    <t>Pergl</t>
  </si>
  <si>
    <t>Lumír</t>
  </si>
  <si>
    <t>Sedláček</t>
  </si>
  <si>
    <t>Vladimír</t>
  </si>
  <si>
    <t>Hybner</t>
  </si>
  <si>
    <t>Robert</t>
  </si>
  <si>
    <t>Bireš</t>
  </si>
  <si>
    <t>Molnár</t>
  </si>
  <si>
    <t>Karel st.</t>
  </si>
  <si>
    <t>Ladislav</t>
  </si>
  <si>
    <t>Vodňanský</t>
  </si>
  <si>
    <t>Wenzl</t>
  </si>
  <si>
    <t>Daniel</t>
  </si>
  <si>
    <t>Šobor</t>
  </si>
  <si>
    <t>SK TEMPO Praha</t>
  </si>
  <si>
    <t>Benda</t>
  </si>
  <si>
    <t>Tuháček</t>
  </si>
  <si>
    <t>Eva</t>
  </si>
  <si>
    <t>Čech</t>
  </si>
  <si>
    <t>Steklý</t>
  </si>
  <si>
    <t>Mandák</t>
  </si>
  <si>
    <t>Lipmann</t>
  </si>
  <si>
    <t>Mužík</t>
  </si>
  <si>
    <t>Novák</t>
  </si>
  <si>
    <t>MG SEBA Tanvald</t>
  </si>
  <si>
    <t>Nepimach</t>
  </si>
  <si>
    <t>Luboš</t>
  </si>
  <si>
    <t>Poslušný</t>
  </si>
  <si>
    <t>Vlček</t>
  </si>
  <si>
    <t>Kašpar</t>
  </si>
  <si>
    <t>Milouš</t>
  </si>
  <si>
    <t>Malík</t>
  </si>
  <si>
    <t>Vosmíková</t>
  </si>
  <si>
    <t>Petra</t>
  </si>
  <si>
    <t>Schicht</t>
  </si>
  <si>
    <t>Pokorný</t>
  </si>
  <si>
    <t>Bohumil</t>
  </si>
  <si>
    <t>Ticháček</t>
  </si>
  <si>
    <t>Řehák</t>
  </si>
  <si>
    <t>Bláha</t>
  </si>
  <si>
    <t>Andr</t>
  </si>
  <si>
    <t>Souček</t>
  </si>
  <si>
    <t>Vosmík</t>
  </si>
  <si>
    <t>Vitner</t>
  </si>
  <si>
    <t>Lev</t>
  </si>
  <si>
    <t>Černý</t>
  </si>
  <si>
    <t>Martin</t>
  </si>
  <si>
    <t>David</t>
  </si>
  <si>
    <t>Dana</t>
  </si>
  <si>
    <t>Tománek</t>
  </si>
  <si>
    <t>Trnka</t>
  </si>
  <si>
    <t>Radek</t>
  </si>
  <si>
    <t>Gruncl</t>
  </si>
  <si>
    <t>Škubal</t>
  </si>
  <si>
    <t>Majkus</t>
  </si>
  <si>
    <t>Rieger</t>
  </si>
  <si>
    <t>Drozda</t>
  </si>
  <si>
    <t>Zdeňek</t>
  </si>
  <si>
    <t>Lukáš</t>
  </si>
  <si>
    <t>Marek</t>
  </si>
  <si>
    <t>Stejskal</t>
  </si>
  <si>
    <t>Bedřich</t>
  </si>
  <si>
    <t>Broumský</t>
  </si>
  <si>
    <t>Šimon</t>
  </si>
  <si>
    <t>Dočkal</t>
  </si>
  <si>
    <t>Lubomír</t>
  </si>
  <si>
    <t>Dočkalová</t>
  </si>
  <si>
    <t>Vozár</t>
  </si>
  <si>
    <t>Lenka</t>
  </si>
  <si>
    <t>Vejražka</t>
  </si>
  <si>
    <t>Alan</t>
  </si>
  <si>
    <t>Adam</t>
  </si>
  <si>
    <t>Fiedlerová</t>
  </si>
  <si>
    <t>Jaroslava</t>
  </si>
  <si>
    <t>Bystřický</t>
  </si>
  <si>
    <t>Hruška</t>
  </si>
  <si>
    <t>Linhart</t>
  </si>
  <si>
    <t>Anna</t>
  </si>
  <si>
    <t>Staněk</t>
  </si>
  <si>
    <t>Fischer</t>
  </si>
  <si>
    <t>Richard</t>
  </si>
  <si>
    <t>Ječný</t>
  </si>
  <si>
    <t>Komada</t>
  </si>
  <si>
    <t>Ondřej</t>
  </si>
  <si>
    <t>Liška</t>
  </si>
  <si>
    <t>Vondrák</t>
  </si>
  <si>
    <t>Vondráková</t>
  </si>
  <si>
    <t>Milena</t>
  </si>
  <si>
    <t>Martina</t>
  </si>
  <si>
    <t>Vysloužil</t>
  </si>
  <si>
    <t>Komadová</t>
  </si>
  <si>
    <t>Miroslava</t>
  </si>
  <si>
    <t>Zuzana</t>
  </si>
  <si>
    <t>Tupý</t>
  </si>
  <si>
    <t>Landa</t>
  </si>
  <si>
    <t>Ivo</t>
  </si>
  <si>
    <t>Vlasák</t>
  </si>
  <si>
    <t>Jirásek</t>
  </si>
  <si>
    <t>Gregor</t>
  </si>
  <si>
    <t>SK Oáza Praha</t>
  </si>
  <si>
    <t>Kudyn</t>
  </si>
  <si>
    <t>Šlapák</t>
  </si>
  <si>
    <t>Turek</t>
  </si>
  <si>
    <t>Miloš</t>
  </si>
  <si>
    <t>Rendl</t>
  </si>
  <si>
    <t>Ivana</t>
  </si>
  <si>
    <t>Christu</t>
  </si>
  <si>
    <t>Farbak</t>
  </si>
  <si>
    <t>Gruntorád</t>
  </si>
  <si>
    <t>Jakub</t>
  </si>
  <si>
    <t>Santler</t>
  </si>
  <si>
    <t>Míka</t>
  </si>
  <si>
    <t>Markéta</t>
  </si>
  <si>
    <t>Pajkov</t>
  </si>
  <si>
    <t>Mitko</t>
  </si>
  <si>
    <t>Cimerman</t>
  </si>
  <si>
    <t>DGK Louny</t>
  </si>
  <si>
    <t>Richter</t>
  </si>
  <si>
    <t>Neubert</t>
  </si>
  <si>
    <t>Mansfeld</t>
  </si>
  <si>
    <t>Hana</t>
  </si>
  <si>
    <t>Soustružník</t>
  </si>
  <si>
    <t>Moutvička</t>
  </si>
  <si>
    <t>Löffelmann</t>
  </si>
  <si>
    <t>Kovář</t>
  </si>
  <si>
    <t>Brettlová</t>
  </si>
  <si>
    <t>Rok</t>
  </si>
  <si>
    <t>Komeda</t>
  </si>
  <si>
    <t>Dobrovolný</t>
  </si>
  <si>
    <t>Tibor</t>
  </si>
  <si>
    <t>Dobrovolná</t>
  </si>
  <si>
    <t>Karina</t>
  </si>
  <si>
    <t>Tomaštík</t>
  </si>
  <si>
    <t>Beranová</t>
  </si>
  <si>
    <t>Tošovský</t>
  </si>
  <si>
    <t>Dvořák</t>
  </si>
  <si>
    <t>Patrik</t>
  </si>
  <si>
    <t>Želizňák</t>
  </si>
  <si>
    <t>Chládek</t>
  </si>
  <si>
    <t>Marcela</t>
  </si>
  <si>
    <t>Hornek</t>
  </si>
  <si>
    <t>Štropová</t>
  </si>
  <si>
    <t>Nikola</t>
  </si>
  <si>
    <t>Martínek</t>
  </si>
  <si>
    <t>Prajer</t>
  </si>
  <si>
    <t>Hájek</t>
  </si>
  <si>
    <t>Bendová</t>
  </si>
  <si>
    <t>Veronika</t>
  </si>
  <si>
    <t>Valeš</t>
  </si>
  <si>
    <t>Fryšová</t>
  </si>
  <si>
    <t>Luděk</t>
  </si>
  <si>
    <t>Fríd</t>
  </si>
  <si>
    <t>Karbus</t>
  </si>
  <si>
    <t>Tereza</t>
  </si>
  <si>
    <t>Škaloud</t>
  </si>
  <si>
    <t>Škaloudová</t>
  </si>
  <si>
    <t>Dita</t>
  </si>
  <si>
    <t>Levová</t>
  </si>
  <si>
    <t>Kateřina</t>
  </si>
  <si>
    <t xml:space="preserve">Broumská </t>
  </si>
  <si>
    <t>Irena</t>
  </si>
  <si>
    <t>Radnicová</t>
  </si>
  <si>
    <t>Satoranská</t>
  </si>
  <si>
    <t>Hradcová</t>
  </si>
  <si>
    <t>Hradec</t>
  </si>
  <si>
    <t>Satoránský</t>
  </si>
  <si>
    <t>Lišková</t>
  </si>
  <si>
    <t>Krčma</t>
  </si>
  <si>
    <t>Lundák</t>
  </si>
  <si>
    <t>Medlík</t>
  </si>
  <si>
    <t>Olah</t>
  </si>
  <si>
    <t>Skřivánek</t>
  </si>
  <si>
    <t>Zachová</t>
  </si>
  <si>
    <t>Emmer</t>
  </si>
  <si>
    <t>Hasch</t>
  </si>
  <si>
    <t>Šubertová</t>
  </si>
  <si>
    <t>Svetková</t>
  </si>
  <si>
    <t>Honskus</t>
  </si>
  <si>
    <t>Matěj</t>
  </si>
  <si>
    <t>Filip</t>
  </si>
  <si>
    <t>Norek</t>
  </si>
  <si>
    <t>Kubantová</t>
  </si>
  <si>
    <t>Lucie</t>
  </si>
  <si>
    <t>Kníže</t>
  </si>
  <si>
    <t>Katalin</t>
  </si>
  <si>
    <t>Kuthan</t>
  </si>
  <si>
    <t>Wolf</t>
  </si>
  <si>
    <t>Bertels</t>
  </si>
  <si>
    <t>Tošovská</t>
  </si>
  <si>
    <t>Luxa</t>
  </si>
  <si>
    <t>Remiš</t>
  </si>
  <si>
    <t>Petrů</t>
  </si>
  <si>
    <t>Libigerová</t>
  </si>
  <si>
    <t>Čejka</t>
  </si>
  <si>
    <t>Dagmar</t>
  </si>
  <si>
    <t>Jiráček</t>
  </si>
  <si>
    <t>Berka</t>
  </si>
  <si>
    <t>Votík</t>
  </si>
  <si>
    <t>Bubeník</t>
  </si>
  <si>
    <t>Říha</t>
  </si>
  <si>
    <t>Trebichalská</t>
  </si>
  <si>
    <t>oddíl</t>
  </si>
  <si>
    <t>body</t>
  </si>
  <si>
    <t>filc</t>
  </si>
  <si>
    <r>
      <t>B</t>
    </r>
    <r>
      <rPr>
        <sz val="11"/>
        <rFont val="Garamond"/>
        <family val="1"/>
      </rPr>
      <t xml:space="preserve"> = "Par", tedy lépe řečeno počet bodů příslušející průměru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v absolutní kategorii</t>
    </r>
  </si>
  <si>
    <t>body stejně jako dřív, je jen o něco složitější zjistit průměr šesti nejlepších v absolutní kategorii.</t>
  </si>
  <si>
    <t>S</t>
  </si>
  <si>
    <t>Z</t>
  </si>
  <si>
    <t>Hirschmannová</t>
  </si>
  <si>
    <t>Jz</t>
  </si>
  <si>
    <t>J</t>
  </si>
  <si>
    <t>Ječná</t>
  </si>
  <si>
    <t>Stříbrská</t>
  </si>
  <si>
    <t>KDG Louny</t>
  </si>
  <si>
    <t>Horáčková</t>
  </si>
  <si>
    <t>Sylvie</t>
  </si>
  <si>
    <t>Soukup</t>
  </si>
  <si>
    <t>Šafářová</t>
  </si>
  <si>
    <t>Kadaníková</t>
  </si>
  <si>
    <t>Pavla</t>
  </si>
  <si>
    <t>Víšek</t>
  </si>
  <si>
    <t>Řeháková</t>
  </si>
  <si>
    <t>Jírová</t>
  </si>
  <si>
    <t>Drbohlavová</t>
  </si>
  <si>
    <t>SMG 2000 Ústí n. L.</t>
  </si>
  <si>
    <t>Harry</t>
  </si>
  <si>
    <t>RČ</t>
  </si>
  <si>
    <t>1 okruh</t>
  </si>
  <si>
    <t>2 okruh</t>
  </si>
  <si>
    <t>3 okruh</t>
  </si>
  <si>
    <t>4 okruh</t>
  </si>
  <si>
    <t>E</t>
  </si>
  <si>
    <t>Se</t>
  </si>
  <si>
    <t>TJ MG Cheb</t>
  </si>
  <si>
    <t>Prchal</t>
  </si>
  <si>
    <t>S2</t>
  </si>
  <si>
    <t>1.MGC Děkanka Praha</t>
  </si>
  <si>
    <t>SKDG Varieté Jesenice</t>
  </si>
  <si>
    <t>Šedek</t>
  </si>
  <si>
    <t>Macourová</t>
  </si>
  <si>
    <t>Fibír</t>
  </si>
  <si>
    <t>Bystřická</t>
  </si>
  <si>
    <t>Adéla</t>
  </si>
  <si>
    <t>Ž</t>
  </si>
  <si>
    <t>Fried</t>
  </si>
  <si>
    <t>Ju</t>
  </si>
  <si>
    <t>žák</t>
  </si>
  <si>
    <t>Malárik</t>
  </si>
  <si>
    <t>DDM Praha 7</t>
  </si>
  <si>
    <t>žákyně</t>
  </si>
  <si>
    <t>Lojka</t>
  </si>
  <si>
    <t>Toman</t>
  </si>
  <si>
    <t>Kopecká</t>
  </si>
  <si>
    <t>Placr</t>
  </si>
  <si>
    <t>Šatra</t>
  </si>
  <si>
    <t>Františkovy Lázně</t>
  </si>
  <si>
    <t>Jan Bireš</t>
  </si>
  <si>
    <t>Hubingerová</t>
  </si>
  <si>
    <t>Barbora</t>
  </si>
  <si>
    <t>Tadeáš</t>
  </si>
  <si>
    <t>Neuhierl</t>
  </si>
  <si>
    <t>Christoph</t>
  </si>
  <si>
    <t>Marlies</t>
  </si>
  <si>
    <t>Adamová</t>
  </si>
  <si>
    <t>Karolína</t>
  </si>
  <si>
    <t>Fiedler</t>
  </si>
  <si>
    <t>Květoň</t>
  </si>
  <si>
    <t>5 okruh</t>
  </si>
  <si>
    <t>6 okruh</t>
  </si>
  <si>
    <t>7 okruh</t>
  </si>
  <si>
    <t>8 okruh</t>
  </si>
  <si>
    <t>Šebesta</t>
  </si>
  <si>
    <t>Šuková</t>
  </si>
  <si>
    <t>16 - 17.05.2009</t>
  </si>
  <si>
    <t>Libor Vančura</t>
  </si>
  <si>
    <t>SK Tempo Praha</t>
  </si>
  <si>
    <t>A</t>
  </si>
  <si>
    <t>Dočkalová Jana</t>
  </si>
  <si>
    <t>Sedláček Michal</t>
  </si>
  <si>
    <t>Martínek Ivo</t>
  </si>
  <si>
    <t>Míka Jiří</t>
  </si>
  <si>
    <t>Jirásek Jiří</t>
  </si>
  <si>
    <t>Steklý Miroslav</t>
  </si>
  <si>
    <t>Liška Michal</t>
  </si>
  <si>
    <t>Kudyn Pavel</t>
  </si>
  <si>
    <t>Rendl Aleš</t>
  </si>
  <si>
    <t>Libegerová Eva</t>
  </si>
  <si>
    <t>Vlček Petr</t>
  </si>
  <si>
    <t>Bireš Jan</t>
  </si>
  <si>
    <t>N</t>
  </si>
  <si>
    <t>Malík Milan</t>
  </si>
  <si>
    <t>Vančura Libor</t>
  </si>
  <si>
    <t>Dočkalová Dana</t>
  </si>
  <si>
    <t>mezisoučet</t>
  </si>
  <si>
    <t>součet</t>
  </si>
  <si>
    <t>pořadí</t>
  </si>
  <si>
    <t>4</t>
  </si>
  <si>
    <t>1</t>
  </si>
  <si>
    <t>Wolf Jan</t>
  </si>
  <si>
    <t>Želizňák Jan</t>
  </si>
  <si>
    <t>Wolf Jakub</t>
  </si>
  <si>
    <t>Olah Luděk</t>
  </si>
  <si>
    <t>Nečekal František ml.</t>
  </si>
  <si>
    <t>Kašpar Milouš</t>
  </si>
  <si>
    <t>Hála Jan</t>
  </si>
  <si>
    <t>Novák Libor</t>
  </si>
  <si>
    <t>Hirschmannová Dáša</t>
  </si>
  <si>
    <t>Poslušný Zdeněk</t>
  </si>
  <si>
    <t>Nečekalová Jana</t>
  </si>
  <si>
    <t>6</t>
  </si>
  <si>
    <t>SMÍŠENÁ DRUŽSTVA</t>
  </si>
  <si>
    <t>Tanvald</t>
  </si>
  <si>
    <t>Chomutov</t>
  </si>
  <si>
    <t>Oáza Praha</t>
  </si>
  <si>
    <t>CELKEM</t>
  </si>
  <si>
    <t>1.kolo</t>
  </si>
  <si>
    <t>2.kolo</t>
  </si>
  <si>
    <t>3.kolo</t>
  </si>
  <si>
    <t>4.kolo</t>
  </si>
  <si>
    <t>5.kolo</t>
  </si>
  <si>
    <t>6.kolo</t>
  </si>
  <si>
    <t>sportovní sezóna 2008/2009</t>
  </si>
  <si>
    <t>údery</t>
  </si>
  <si>
    <t>Nepimach Luboš ml</t>
  </si>
  <si>
    <t>Mužík Pavel</t>
  </si>
  <si>
    <t>Dobrovolná Karina</t>
  </si>
  <si>
    <t>7. kolo smíšených družstev</t>
  </si>
  <si>
    <t>Vlček Marek</t>
  </si>
  <si>
    <t>7.kolo</t>
  </si>
  <si>
    <t>Fr.Lázně</t>
  </si>
  <si>
    <t>2</t>
  </si>
  <si>
    <t>3</t>
  </si>
  <si>
    <t>5</t>
  </si>
  <si>
    <t>7. kolo seniorských družstev</t>
  </si>
  <si>
    <t>SENIORSKÁ DRUŽSTVA</t>
  </si>
  <si>
    <t>Bireš jan</t>
  </si>
  <si>
    <t>Kratochvíl Jaroslav</t>
  </si>
  <si>
    <t>Souček Milan</t>
  </si>
  <si>
    <t>Bláha Milan</t>
  </si>
  <si>
    <t>Řehák Jaroslav</t>
  </si>
  <si>
    <t>Vitner Václav</t>
  </si>
  <si>
    <t>Fríd Petr</t>
  </si>
  <si>
    <t>Šimon Martin</t>
  </si>
  <si>
    <t>Nečekal František st.</t>
  </si>
  <si>
    <t>Šedek Jaroslav</t>
  </si>
  <si>
    <t>Macourová Eva</t>
  </si>
  <si>
    <t>Škuková Věra</t>
  </si>
  <si>
    <t>Šebesta Zdeněk</t>
  </si>
  <si>
    <t>SMG 2000 Ústí nad Labem</t>
  </si>
  <si>
    <t>Rosendorf Karel</t>
  </si>
  <si>
    <t>Komada Ondřej</t>
  </si>
  <si>
    <t>SMG 2000 Ústí</t>
  </si>
  <si>
    <t>Kopecká Veronika</t>
  </si>
  <si>
    <t>Fryšová Anna</t>
  </si>
  <si>
    <t>ŽENSKÁ  DRUŽSTVA</t>
  </si>
  <si>
    <t>Lojka Michal</t>
  </si>
  <si>
    <t>Šatra Tadeáš</t>
  </si>
  <si>
    <t>JUNIORSKÁ  DRUŽSTVA</t>
  </si>
  <si>
    <t>7. kolo ženských družstev</t>
  </si>
  <si>
    <t>Šafářová Lenka</t>
  </si>
  <si>
    <t>7. kolo juniorských družstev</t>
  </si>
  <si>
    <t>R1</t>
  </si>
  <si>
    <t>R2</t>
  </si>
  <si>
    <t>SK GC Fr. Lázně</t>
  </si>
  <si>
    <t>4-5</t>
  </si>
  <si>
    <t>7</t>
  </si>
  <si>
    <t>1-2</t>
  </si>
  <si>
    <t>8. kolo smíšených družstev</t>
  </si>
  <si>
    <t>a</t>
  </si>
  <si>
    <t>7. a 8. kolo I.Ligy</t>
  </si>
  <si>
    <t>2.Bohemia Tour 2009</t>
  </si>
  <si>
    <t>Lumír Benda</t>
  </si>
  <si>
    <t>Jaroslav Řehák</t>
  </si>
  <si>
    <t>Milan Bláha</t>
  </si>
  <si>
    <t>Dagmar Hirschmannová</t>
  </si>
  <si>
    <t>výsledková listina</t>
  </si>
  <si>
    <t>:</t>
  </si>
  <si>
    <t xml:space="preserve">Ředitel turnaje </t>
  </si>
  <si>
    <t xml:space="preserve">Hlavní rozhodčí </t>
  </si>
  <si>
    <t xml:space="preserve">Rozhodčí </t>
  </si>
  <si>
    <t xml:space="preserve">Jury </t>
  </si>
  <si>
    <t>8.kolo</t>
  </si>
  <si>
    <t>18-19</t>
  </si>
  <si>
    <t>sestup</t>
  </si>
  <si>
    <t>8. kolo seniorských družstev</t>
  </si>
  <si>
    <t>Kropáček Václav</t>
  </si>
  <si>
    <t>2-3</t>
  </si>
  <si>
    <t>Postup na Přebor Čech</t>
  </si>
  <si>
    <t>59-60</t>
  </si>
  <si>
    <t>Kategorie MUŽI</t>
  </si>
  <si>
    <t>p.</t>
  </si>
  <si>
    <t>Kategorie SENIOŘI</t>
  </si>
  <si>
    <t>Kategorie ŽÁCI</t>
  </si>
  <si>
    <t>Kategorie SENIOŘI 2</t>
  </si>
  <si>
    <t>Kategorie ŽENY</t>
  </si>
  <si>
    <t>Kategorie SENIORKY</t>
  </si>
  <si>
    <t>Kategorie JUNIOŘI</t>
  </si>
  <si>
    <t>průměr</t>
  </si>
  <si>
    <t>Kategorie JUNIORKY</t>
  </si>
  <si>
    <t>8. kolo ženských družstev</t>
  </si>
  <si>
    <t>8. kolo juniorských družstev</t>
  </si>
  <si>
    <t>Milan Malík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</si>
</sst>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\ &quot;Kč&quot;"/>
    <numFmt numFmtId="175" formatCode="h:mm;@"/>
    <numFmt numFmtId="176" formatCode="[$-405]d\.\ mmmm\ yyyy"/>
  </numFmts>
  <fonts count="65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b/>
      <sz val="9"/>
      <color indexed="10"/>
      <name val="Garamond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u val="single"/>
      <sz val="11"/>
      <name val="Garamond"/>
      <family val="1"/>
    </font>
    <font>
      <b/>
      <sz val="48"/>
      <name val="Garamond"/>
      <family val="1"/>
    </font>
    <font>
      <sz val="7"/>
      <name val="Tahoma"/>
      <family val="2"/>
    </font>
    <font>
      <b/>
      <sz val="7"/>
      <name val="Tahoma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7"/>
      <color indexed="8"/>
      <name val="Calibri"/>
      <family val="2"/>
    </font>
    <font>
      <sz val="11"/>
      <color indexed="8"/>
      <name val="French Script MT"/>
      <family val="4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name val="Garamond"/>
      <family val="1"/>
    </font>
    <font>
      <sz val="10"/>
      <color indexed="8"/>
      <name val="Arial"/>
      <family val="0"/>
    </font>
    <font>
      <sz val="9"/>
      <color indexed="8"/>
      <name val="Garamond"/>
      <family val="1"/>
    </font>
    <font>
      <sz val="8"/>
      <color indexed="8"/>
      <name val="Garamond"/>
      <family val="1"/>
    </font>
    <font>
      <b/>
      <sz val="12"/>
      <name val="Arial"/>
      <family val="2"/>
    </font>
    <font>
      <b/>
      <sz val="20"/>
      <name val="Garamond"/>
      <family val="1"/>
    </font>
    <font>
      <b/>
      <sz val="16"/>
      <name val="Garamond"/>
      <family val="1"/>
    </font>
    <font>
      <sz val="16"/>
      <name val="Arial"/>
      <family val="0"/>
    </font>
    <font>
      <b/>
      <sz val="10"/>
      <name val="Times New Roman"/>
      <family val="1"/>
    </font>
    <font>
      <sz val="6"/>
      <name val="Arial"/>
      <family val="2"/>
    </font>
    <font>
      <b/>
      <sz val="14"/>
      <name val="Garamond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/>
      <top style="medium"/>
      <bottom style="medium"/>
    </border>
    <border>
      <left style="hair"/>
      <right/>
      <top/>
      <bottom style="medium"/>
    </border>
    <border>
      <left style="hair"/>
      <right/>
      <top/>
      <bottom/>
    </border>
    <border>
      <left/>
      <right style="medium"/>
      <top/>
      <bottom/>
    </border>
    <border>
      <left/>
      <right style="hair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16" borderId="2" applyNumberFormat="0" applyAlignment="0" applyProtection="0"/>
    <xf numFmtId="4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8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7" borderId="8" applyNumberFormat="0" applyAlignment="0" applyProtection="0"/>
    <xf numFmtId="0" fontId="61" fillId="19" borderId="8" applyNumberFormat="0" applyAlignment="0" applyProtection="0"/>
    <xf numFmtId="0" fontId="62" fillId="19" borderId="9" applyNumberFormat="0" applyAlignment="0" applyProtection="0"/>
    <xf numFmtId="0" fontId="63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3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13" fillId="4" borderId="15" xfId="0" applyFont="1" applyFill="1" applyBorder="1" applyAlignment="1" applyProtection="1">
      <alignment horizontal="center"/>
      <protection locked="0"/>
    </xf>
    <xf numFmtId="0" fontId="13" fillId="4" borderId="16" xfId="0" applyFont="1" applyFill="1" applyBorder="1" applyAlignment="1" applyProtection="1">
      <alignment horizontal="center"/>
      <protection locked="0"/>
    </xf>
    <xf numFmtId="0" fontId="13" fillId="4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10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16" fillId="17" borderId="25" xfId="0" applyFont="1" applyFill="1" applyBorder="1" applyAlignment="1" applyProtection="1">
      <alignment/>
      <protection/>
    </xf>
    <xf numFmtId="0" fontId="17" fillId="17" borderId="26" xfId="0" applyFont="1" applyFill="1" applyBorder="1" applyAlignment="1" applyProtection="1">
      <alignment/>
      <protection/>
    </xf>
    <xf numFmtId="0" fontId="17" fillId="17" borderId="26" xfId="0" applyFont="1" applyFill="1" applyBorder="1" applyAlignment="1">
      <alignment/>
    </xf>
    <xf numFmtId="0" fontId="17" fillId="17" borderId="27" xfId="0" applyFont="1" applyFill="1" applyBorder="1" applyAlignment="1">
      <alignment/>
    </xf>
    <xf numFmtId="0" fontId="16" fillId="17" borderId="28" xfId="0" applyFont="1" applyFill="1" applyBorder="1" applyAlignment="1" applyProtection="1">
      <alignment/>
      <protection/>
    </xf>
    <xf numFmtId="0" fontId="17" fillId="17" borderId="29" xfId="0" applyFont="1" applyFill="1" applyBorder="1" applyAlignment="1" applyProtection="1">
      <alignment/>
      <protection/>
    </xf>
    <xf numFmtId="0" fontId="16" fillId="4" borderId="29" xfId="0" applyFont="1" applyFill="1" applyBorder="1" applyAlignment="1" applyProtection="1">
      <alignment horizontal="center"/>
      <protection/>
    </xf>
    <xf numFmtId="0" fontId="16" fillId="17" borderId="29" xfId="0" applyFont="1" applyFill="1" applyBorder="1" applyAlignment="1" applyProtection="1">
      <alignment/>
      <protection/>
    </xf>
    <xf numFmtId="0" fontId="17" fillId="17" borderId="29" xfId="0" applyFont="1" applyFill="1" applyBorder="1" applyAlignment="1">
      <alignment/>
    </xf>
    <xf numFmtId="0" fontId="17" fillId="17" borderId="3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6" fillId="17" borderId="0" xfId="0" applyFont="1" applyFill="1" applyBorder="1" applyAlignment="1">
      <alignment/>
    </xf>
    <xf numFmtId="0" fontId="14" fillId="17" borderId="0" xfId="0" applyFont="1" applyFill="1" applyBorder="1" applyAlignment="1">
      <alignment/>
    </xf>
    <xf numFmtId="0" fontId="14" fillId="17" borderId="0" xfId="0" applyFont="1" applyFill="1" applyBorder="1" applyAlignment="1" applyProtection="1">
      <alignment/>
      <protection/>
    </xf>
    <xf numFmtId="0" fontId="13" fillId="17" borderId="0" xfId="0" applyFont="1" applyFill="1" applyBorder="1" applyAlignment="1">
      <alignment/>
    </xf>
    <xf numFmtId="0" fontId="13" fillId="17" borderId="0" xfId="0" applyFont="1" applyFill="1" applyBorder="1" applyAlignment="1" applyProtection="1">
      <alignment/>
      <protection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11" borderId="33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left"/>
    </xf>
    <xf numFmtId="0" fontId="1" fillId="11" borderId="25" xfId="0" applyFont="1" applyFill="1" applyBorder="1" applyAlignment="1">
      <alignment horizontal="center"/>
    </xf>
    <xf numFmtId="0" fontId="2" fillId="11" borderId="3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36" xfId="0" applyFont="1" applyBorder="1" applyAlignment="1">
      <alignment horizontal="center" vertical="center" wrapText="1"/>
    </xf>
    <xf numFmtId="0" fontId="1" fillId="11" borderId="25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0" fillId="24" borderId="35" xfId="0" applyFont="1" applyFill="1" applyBorder="1" applyAlignment="1">
      <alignment/>
    </xf>
    <xf numFmtId="0" fontId="20" fillId="24" borderId="35" xfId="0" applyFont="1" applyFill="1" applyBorder="1" applyAlignment="1">
      <alignment horizontal="center"/>
    </xf>
    <xf numFmtId="0" fontId="21" fillId="24" borderId="35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24" borderId="35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3" fillId="0" borderId="0" xfId="0" applyFont="1" applyBorder="1" applyAlignment="1">
      <alignment vertical="center"/>
    </xf>
    <xf numFmtId="0" fontId="24" fillId="0" borderId="4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Border="1" applyAlignment="1">
      <alignment/>
    </xf>
    <xf numFmtId="0" fontId="0" fillId="0" borderId="42" xfId="0" applyBorder="1" applyAlignment="1">
      <alignment/>
    </xf>
    <xf numFmtId="0" fontId="23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3" fillId="0" borderId="0" xfId="0" applyFont="1" applyAlignment="1">
      <alignment/>
    </xf>
    <xf numFmtId="0" fontId="25" fillId="0" borderId="19" xfId="0" applyFont="1" applyBorder="1" applyAlignment="1">
      <alignment/>
    </xf>
    <xf numFmtId="0" fontId="26" fillId="0" borderId="20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5" fillId="0" borderId="25" xfId="0" applyFont="1" applyBorder="1" applyAlignment="1">
      <alignment/>
    </xf>
    <xf numFmtId="0" fontId="26" fillId="0" borderId="26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0" fillId="16" borderId="0" xfId="0" applyFill="1" applyAlignment="1">
      <alignment/>
    </xf>
    <xf numFmtId="0" fontId="0" fillId="0" borderId="0" xfId="0" applyBorder="1" applyAlignment="1">
      <alignment/>
    </xf>
    <xf numFmtId="2" fontId="35" fillId="0" borderId="0" xfId="0" applyNumberFormat="1" applyFont="1" applyAlignment="1">
      <alignment horizontal="center"/>
    </xf>
    <xf numFmtId="0" fontId="11" fillId="0" borderId="45" xfId="0" applyFont="1" applyBorder="1" applyAlignment="1">
      <alignment horizontal="center" vertical="center"/>
    </xf>
    <xf numFmtId="0" fontId="38" fillId="24" borderId="45" xfId="0" applyFont="1" applyFill="1" applyBorder="1" applyAlignment="1" applyProtection="1">
      <alignment vertical="center"/>
      <protection/>
    </xf>
    <xf numFmtId="0" fontId="39" fillId="24" borderId="45" xfId="0" applyFont="1" applyFill="1" applyBorder="1" applyAlignment="1" applyProtection="1">
      <alignment vertical="center"/>
      <protection/>
    </xf>
    <xf numFmtId="0" fontId="38" fillId="24" borderId="45" xfId="0" applyFont="1" applyFill="1" applyBorder="1" applyAlignment="1" applyProtection="1">
      <alignment horizontal="center" vertical="center"/>
      <protection locked="0"/>
    </xf>
    <xf numFmtId="0" fontId="38" fillId="24" borderId="45" xfId="0" applyFont="1" applyFill="1" applyBorder="1" applyAlignment="1" applyProtection="1">
      <alignment horizontal="center" vertical="center"/>
      <protection/>
    </xf>
    <xf numFmtId="0" fontId="5" fillId="24" borderId="45" xfId="0" applyFont="1" applyFill="1" applyBorder="1" applyAlignment="1" applyProtection="1">
      <alignment horizontal="center" vertical="center"/>
      <protection/>
    </xf>
    <xf numFmtId="0" fontId="37" fillId="0" borderId="45" xfId="0" applyFont="1" applyBorder="1" applyAlignment="1">
      <alignment vertical="center"/>
    </xf>
    <xf numFmtId="0" fontId="34" fillId="0" borderId="45" xfId="0" applyFont="1" applyFill="1" applyBorder="1" applyAlignment="1">
      <alignment horizontal="center" vertical="center"/>
    </xf>
    <xf numFmtId="2" fontId="35" fillId="0" borderId="45" xfId="0" applyNumberFormat="1" applyFont="1" applyBorder="1" applyAlignment="1">
      <alignment horizontal="center" vertical="center"/>
    </xf>
    <xf numFmtId="0" fontId="36" fillId="24" borderId="45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33" fillId="24" borderId="0" xfId="0" applyFont="1" applyFill="1" applyBorder="1" applyAlignment="1">
      <alignment/>
    </xf>
    <xf numFmtId="0" fontId="32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/>
    </xf>
    <xf numFmtId="0" fontId="3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/>
    </xf>
    <xf numFmtId="49" fontId="24" fillId="24" borderId="0" xfId="0" applyNumberFormat="1" applyFont="1" applyFill="1" applyBorder="1" applyAlignment="1">
      <alignment horizontal="center" vertical="center"/>
    </xf>
    <xf numFmtId="49" fontId="0" fillId="24" borderId="0" xfId="0" applyNumberFormat="1" applyFill="1" applyBorder="1" applyAlignment="1">
      <alignment horizontal="center"/>
    </xf>
    <xf numFmtId="0" fontId="42" fillId="0" borderId="0" xfId="47" applyFont="1" applyAlignment="1">
      <alignment horizontal="left" vertical="center"/>
      <protection/>
    </xf>
    <xf numFmtId="0" fontId="19" fillId="0" borderId="0" xfId="47" applyFont="1" applyAlignment="1">
      <alignment horizontal="center" vertical="center"/>
      <protection/>
    </xf>
    <xf numFmtId="0" fontId="0" fillId="0" borderId="0" xfId="47" applyAlignment="1">
      <alignment vertical="center"/>
      <protection/>
    </xf>
    <xf numFmtId="0" fontId="34" fillId="0" borderId="41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2" fontId="35" fillId="0" borderId="36" xfId="0" applyNumberFormat="1" applyFont="1" applyBorder="1" applyAlignment="1">
      <alignment horizontal="center" vertical="center"/>
    </xf>
    <xf numFmtId="0" fontId="36" fillId="24" borderId="36" xfId="0" applyFont="1" applyFill="1" applyBorder="1" applyAlignment="1">
      <alignment horizontal="center" vertical="center"/>
    </xf>
    <xf numFmtId="0" fontId="13" fillId="24" borderId="45" xfId="0" applyFont="1" applyFill="1" applyBorder="1" applyAlignment="1" applyProtection="1">
      <alignment horizontal="center" vertical="center"/>
      <protection locked="0"/>
    </xf>
    <xf numFmtId="0" fontId="38" fillId="24" borderId="47" xfId="0" applyFont="1" applyFill="1" applyBorder="1" applyAlignment="1" applyProtection="1">
      <alignment vertical="center"/>
      <protection/>
    </xf>
    <xf numFmtId="0" fontId="39" fillId="24" borderId="47" xfId="0" applyFont="1" applyFill="1" applyBorder="1" applyAlignment="1" applyProtection="1">
      <alignment vertical="center"/>
      <protection/>
    </xf>
    <xf numFmtId="0" fontId="38" fillId="24" borderId="47" xfId="0" applyFont="1" applyFill="1" applyBorder="1" applyAlignment="1" applyProtection="1">
      <alignment horizontal="center" vertical="center"/>
      <protection locked="0"/>
    </xf>
    <xf numFmtId="0" fontId="38" fillId="24" borderId="47" xfId="0" applyFont="1" applyFill="1" applyBorder="1" applyAlignment="1" applyProtection="1">
      <alignment horizontal="center" vertical="center"/>
      <protection/>
    </xf>
    <xf numFmtId="0" fontId="5" fillId="24" borderId="47" xfId="0" applyFont="1" applyFill="1" applyBorder="1" applyAlignment="1" applyProtection="1">
      <alignment horizontal="center" vertical="center"/>
      <protection/>
    </xf>
    <xf numFmtId="0" fontId="37" fillId="0" borderId="42" xfId="0" applyFont="1" applyBorder="1" applyAlignment="1">
      <alignment vertical="center"/>
    </xf>
    <xf numFmtId="0" fontId="13" fillId="24" borderId="36" xfId="0" applyFont="1" applyFill="1" applyBorder="1" applyAlignment="1" applyProtection="1">
      <alignment horizontal="center" vertical="center"/>
      <protection locked="0"/>
    </xf>
    <xf numFmtId="0" fontId="38" fillId="24" borderId="36" xfId="0" applyFont="1" applyFill="1" applyBorder="1" applyAlignment="1" applyProtection="1">
      <alignment vertical="center"/>
      <protection/>
    </xf>
    <xf numFmtId="0" fontId="39" fillId="24" borderId="36" xfId="0" applyFont="1" applyFill="1" applyBorder="1" applyAlignment="1" applyProtection="1">
      <alignment vertical="center"/>
      <protection/>
    </xf>
    <xf numFmtId="0" fontId="38" fillId="24" borderId="36" xfId="0" applyFont="1" applyFill="1" applyBorder="1" applyAlignment="1" applyProtection="1">
      <alignment horizontal="center" vertical="center"/>
      <protection locked="0"/>
    </xf>
    <xf numFmtId="0" fontId="38" fillId="24" borderId="36" xfId="0" applyFont="1" applyFill="1" applyBorder="1" applyAlignment="1" applyProtection="1">
      <alignment horizontal="center" vertical="center"/>
      <protection/>
    </xf>
    <xf numFmtId="0" fontId="5" fillId="24" borderId="36" xfId="0" applyFont="1" applyFill="1" applyBorder="1" applyAlignment="1" applyProtection="1">
      <alignment horizontal="center" vertical="center"/>
      <protection/>
    </xf>
    <xf numFmtId="0" fontId="37" fillId="0" borderId="36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45" fillId="0" borderId="36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165" fontId="26" fillId="0" borderId="20" xfId="0" applyNumberFormat="1" applyFont="1" applyBorder="1" applyAlignment="1">
      <alignment vertical="center"/>
    </xf>
    <xf numFmtId="165" fontId="26" fillId="0" borderId="48" xfId="0" applyNumberFormat="1" applyFont="1" applyBorder="1" applyAlignment="1">
      <alignment vertical="center"/>
    </xf>
    <xf numFmtId="0" fontId="64" fillId="24" borderId="45" xfId="0" applyFont="1" applyFill="1" applyBorder="1" applyAlignment="1" applyProtection="1">
      <alignment horizontal="center" vertical="center"/>
      <protection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46" fillId="0" borderId="0" xfId="47" applyFont="1" applyAlignment="1">
      <alignment horizontal="center" vertical="center"/>
      <protection/>
    </xf>
    <xf numFmtId="0" fontId="19" fillId="24" borderId="0" xfId="47" applyFont="1" applyFill="1" applyAlignment="1" applyProtection="1">
      <alignment horizontal="center"/>
      <protection locked="0"/>
    </xf>
    <xf numFmtId="0" fontId="19" fillId="0" borderId="0" xfId="47" applyFont="1" applyAlignment="1">
      <alignment horizontal="center"/>
      <protection/>
    </xf>
    <xf numFmtId="0" fontId="42" fillId="0" borderId="0" xfId="47" applyFont="1" applyAlignment="1">
      <alignment horizontal="left" vertical="center"/>
      <protection/>
    </xf>
    <xf numFmtId="0" fontId="41" fillId="24" borderId="0" xfId="47" applyFont="1" applyFill="1" applyAlignment="1" applyProtection="1">
      <alignment horizontal="center"/>
      <protection locked="0"/>
    </xf>
    <xf numFmtId="0" fontId="0" fillId="0" borderId="0" xfId="47" applyAlignment="1">
      <alignment horizontal="center"/>
      <protection/>
    </xf>
    <xf numFmtId="0" fontId="43" fillId="0" borderId="0" xfId="47" applyFont="1" applyAlignment="1">
      <alignment horizontal="center" vertical="center"/>
      <protection/>
    </xf>
    <xf numFmtId="14" fontId="19" fillId="24" borderId="0" xfId="47" applyNumberFormat="1" applyFont="1" applyFill="1" applyAlignment="1" applyProtection="1">
      <alignment horizontal="center"/>
      <protection locked="0"/>
    </xf>
    <xf numFmtId="0" fontId="44" fillId="0" borderId="0" xfId="0" applyFont="1" applyAlignment="1">
      <alignment horizontal="left"/>
    </xf>
    <xf numFmtId="165" fontId="28" fillId="0" borderId="21" xfId="0" applyNumberFormat="1" applyFont="1" applyBorder="1" applyAlignment="1">
      <alignment vertical="center"/>
    </xf>
    <xf numFmtId="0" fontId="26" fillId="0" borderId="49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6" fillId="0" borderId="48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8" fillId="0" borderId="51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0" fillId="0" borderId="51" xfId="0" applyBorder="1" applyAlignment="1">
      <alignment/>
    </xf>
    <xf numFmtId="0" fontId="24" fillId="0" borderId="3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9" fillId="0" borderId="48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9" fillId="0" borderId="49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52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9" fillId="0" borderId="5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27" fillId="0" borderId="26" xfId="0" applyFont="1" applyBorder="1" applyAlignment="1">
      <alignment vertical="center"/>
    </xf>
    <xf numFmtId="0" fontId="24" fillId="0" borderId="27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51" xfId="0" applyFont="1" applyBorder="1" applyAlignment="1">
      <alignment/>
    </xf>
    <xf numFmtId="0" fontId="12" fillId="0" borderId="2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P-1 Přerov 2004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6"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N266"/>
  <sheetViews>
    <sheetView zoomScalePageLayoutView="0" workbookViewId="0" topLeftCell="A178">
      <selection activeCell="G138" sqref="G138"/>
    </sheetView>
  </sheetViews>
  <sheetFormatPr defaultColWidth="9.140625" defaultRowHeight="12.75"/>
  <cols>
    <col min="1" max="1" width="6.421875" style="1" customWidth="1"/>
    <col min="2" max="2" width="14.28125" style="93" customWidth="1"/>
    <col min="3" max="3" width="10.7109375" style="75" customWidth="1"/>
    <col min="4" max="4" width="5.8515625" style="2" customWidth="1"/>
    <col min="5" max="5" width="4.421875" style="2" bestFit="1" customWidth="1"/>
    <col min="6" max="6" width="3.421875" style="2" bestFit="1" customWidth="1"/>
    <col min="7" max="7" width="20.7109375" style="69" customWidth="1"/>
    <col min="8" max="8" width="7.7109375" style="9" customWidth="1"/>
    <col min="9" max="9" width="4.57421875" style="4" customWidth="1"/>
    <col min="10" max="10" width="5.140625" style="8" customWidth="1"/>
    <col min="11" max="11" width="9.140625" style="5" customWidth="1"/>
    <col min="12" max="14" width="9.140625" style="1" customWidth="1"/>
    <col min="15" max="16384" width="9.140625" style="2" customWidth="1"/>
  </cols>
  <sheetData>
    <row r="1" spans="1:40" ht="11.25">
      <c r="A1" s="76" t="s">
        <v>29</v>
      </c>
      <c r="B1" s="89" t="s">
        <v>30</v>
      </c>
      <c r="C1" s="77" t="s">
        <v>31</v>
      </c>
      <c r="D1" s="76" t="s">
        <v>32</v>
      </c>
      <c r="E1" s="76" t="s">
        <v>33</v>
      </c>
      <c r="F1" s="76" t="s">
        <v>34</v>
      </c>
      <c r="G1" s="78" t="s">
        <v>35</v>
      </c>
      <c r="H1" s="79" t="s">
        <v>36</v>
      </c>
      <c r="I1" s="7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11" s="4" customFormat="1" ht="11.25">
      <c r="A2" s="85">
        <v>207</v>
      </c>
      <c r="B2" s="90" t="s">
        <v>327</v>
      </c>
      <c r="C2" s="98" t="s">
        <v>49</v>
      </c>
      <c r="D2" s="85" t="s">
        <v>328</v>
      </c>
      <c r="E2" s="85" t="s">
        <v>43</v>
      </c>
      <c r="F2" s="85" t="s">
        <v>44</v>
      </c>
      <c r="G2" s="85" t="s">
        <v>329</v>
      </c>
      <c r="H2" s="86">
        <v>2</v>
      </c>
      <c r="I2" s="73"/>
      <c r="J2" s="8"/>
      <c r="K2" s="5"/>
    </row>
    <row r="3" spans="1:10" s="4" customFormat="1" ht="11.25">
      <c r="A3" s="85">
        <v>595</v>
      </c>
      <c r="B3" s="90" t="s">
        <v>331</v>
      </c>
      <c r="C3" s="98" t="s">
        <v>64</v>
      </c>
      <c r="D3" s="85" t="s">
        <v>299</v>
      </c>
      <c r="E3" s="85" t="s">
        <v>43</v>
      </c>
      <c r="F3" s="85" t="s">
        <v>44</v>
      </c>
      <c r="G3" s="85" t="s">
        <v>329</v>
      </c>
      <c r="H3" s="86">
        <v>3</v>
      </c>
      <c r="I3" s="73"/>
      <c r="J3" s="8"/>
    </row>
    <row r="4" spans="1:10" s="4" customFormat="1" ht="11.25">
      <c r="A4" s="85">
        <v>768</v>
      </c>
      <c r="B4" s="90" t="s">
        <v>332</v>
      </c>
      <c r="C4" s="98" t="s">
        <v>110</v>
      </c>
      <c r="D4" s="85" t="s">
        <v>325</v>
      </c>
      <c r="E4" s="85" t="s">
        <v>43</v>
      </c>
      <c r="F4" s="85" t="s">
        <v>44</v>
      </c>
      <c r="G4" s="85" t="s">
        <v>329</v>
      </c>
      <c r="H4" s="86">
        <v>1</v>
      </c>
      <c r="I4" s="73"/>
      <c r="J4" s="8"/>
    </row>
    <row r="5" spans="1:10" s="4" customFormat="1" ht="11.25">
      <c r="A5" s="82">
        <v>1799</v>
      </c>
      <c r="B5" s="91" t="s">
        <v>337</v>
      </c>
      <c r="C5" s="99" t="s">
        <v>78</v>
      </c>
      <c r="D5" s="82" t="s">
        <v>299</v>
      </c>
      <c r="E5" s="82" t="s">
        <v>43</v>
      </c>
      <c r="F5" s="82" t="s">
        <v>44</v>
      </c>
      <c r="G5" s="82" t="s">
        <v>329</v>
      </c>
      <c r="H5" s="83">
        <v>4</v>
      </c>
      <c r="I5" s="73"/>
      <c r="J5" s="8"/>
    </row>
    <row r="6" spans="1:11" s="4" customFormat="1" ht="11.25">
      <c r="A6" s="85">
        <v>2959</v>
      </c>
      <c r="B6" s="90" t="s">
        <v>365</v>
      </c>
      <c r="C6" s="98" t="s">
        <v>90</v>
      </c>
      <c r="D6" s="85" t="s">
        <v>325</v>
      </c>
      <c r="E6" s="85" t="s">
        <v>43</v>
      </c>
      <c r="F6" s="85" t="s">
        <v>44</v>
      </c>
      <c r="G6" s="85" t="s">
        <v>329</v>
      </c>
      <c r="H6" s="86">
        <v>2</v>
      </c>
      <c r="I6" s="73"/>
      <c r="J6" s="8"/>
      <c r="K6" s="5"/>
    </row>
    <row r="7" spans="1:11" s="4" customFormat="1" ht="11.25">
      <c r="A7" s="85">
        <v>3309</v>
      </c>
      <c r="B7" s="90" t="s">
        <v>364</v>
      </c>
      <c r="C7" s="98" t="s">
        <v>78</v>
      </c>
      <c r="D7" s="85" t="s">
        <v>299</v>
      </c>
      <c r="E7" s="85" t="s">
        <v>43</v>
      </c>
      <c r="F7" s="85" t="s">
        <v>44</v>
      </c>
      <c r="G7" s="85" t="s">
        <v>329</v>
      </c>
      <c r="H7" s="86">
        <v>3</v>
      </c>
      <c r="I7" s="73"/>
      <c r="J7" s="8"/>
      <c r="K7" s="5"/>
    </row>
    <row r="8" spans="1:11" s="4" customFormat="1" ht="11.25">
      <c r="A8" s="85">
        <v>2982</v>
      </c>
      <c r="B8" s="90" t="s">
        <v>270</v>
      </c>
      <c r="C8" s="98" t="s">
        <v>272</v>
      </c>
      <c r="D8" s="85" t="s">
        <v>55</v>
      </c>
      <c r="E8" s="85" t="s">
        <v>43</v>
      </c>
      <c r="F8" s="85" t="s">
        <v>44</v>
      </c>
      <c r="G8" s="85" t="s">
        <v>341</v>
      </c>
      <c r="H8" s="86">
        <v>0</v>
      </c>
      <c r="I8" s="73"/>
      <c r="J8" s="8"/>
      <c r="K8" s="5"/>
    </row>
    <row r="9" spans="1:11" s="4" customFormat="1" ht="11.25">
      <c r="A9" s="85">
        <v>3139</v>
      </c>
      <c r="B9" s="90" t="s">
        <v>148</v>
      </c>
      <c r="C9" s="98" t="s">
        <v>49</v>
      </c>
      <c r="D9" s="85" t="s">
        <v>302</v>
      </c>
      <c r="E9" s="85" t="s">
        <v>43</v>
      </c>
      <c r="F9" s="85" t="s">
        <v>44</v>
      </c>
      <c r="G9" s="85" t="s">
        <v>341</v>
      </c>
      <c r="H9" s="86">
        <v>0</v>
      </c>
      <c r="I9" s="73"/>
      <c r="J9" s="8"/>
      <c r="K9" s="5"/>
    </row>
    <row r="10" spans="1:10" s="4" customFormat="1" ht="11.25">
      <c r="A10" s="85">
        <v>2399</v>
      </c>
      <c r="B10" s="90" t="s">
        <v>210</v>
      </c>
      <c r="C10" s="98" t="s">
        <v>42</v>
      </c>
      <c r="D10" s="85" t="s">
        <v>55</v>
      </c>
      <c r="E10" s="85" t="s">
        <v>43</v>
      </c>
      <c r="F10" s="85" t="s">
        <v>47</v>
      </c>
      <c r="G10" s="85" t="s">
        <v>209</v>
      </c>
      <c r="H10" s="86">
        <v>5</v>
      </c>
      <c r="I10" s="73"/>
      <c r="J10" s="8"/>
    </row>
    <row r="11" spans="1:10" s="4" customFormat="1" ht="11.25">
      <c r="A11" s="82">
        <v>2402</v>
      </c>
      <c r="B11" s="91" t="s">
        <v>211</v>
      </c>
      <c r="C11" s="99" t="s">
        <v>80</v>
      </c>
      <c r="D11" s="82" t="s">
        <v>55</v>
      </c>
      <c r="E11" s="82" t="s">
        <v>43</v>
      </c>
      <c r="F11" s="82" t="s">
        <v>44</v>
      </c>
      <c r="G11" s="82" t="s">
        <v>209</v>
      </c>
      <c r="H11" s="83">
        <v>5</v>
      </c>
      <c r="I11" s="73"/>
      <c r="J11" s="8"/>
    </row>
    <row r="12" spans="1:11" s="4" customFormat="1" ht="11.25">
      <c r="A12" s="84">
        <v>2785</v>
      </c>
      <c r="B12" s="90" t="s">
        <v>241</v>
      </c>
      <c r="C12" s="98" t="s">
        <v>52</v>
      </c>
      <c r="D12" s="85" t="s">
        <v>299</v>
      </c>
      <c r="E12" s="85" t="s">
        <v>43</v>
      </c>
      <c r="F12" s="85" t="s">
        <v>47</v>
      </c>
      <c r="G12" s="85" t="s">
        <v>209</v>
      </c>
      <c r="H12" s="86">
        <v>0</v>
      </c>
      <c r="I12" s="73"/>
      <c r="J12" s="8"/>
      <c r="K12" s="5"/>
    </row>
    <row r="13" spans="1:11" s="4" customFormat="1" ht="11.25">
      <c r="A13" s="85">
        <v>2972</v>
      </c>
      <c r="B13" s="90" t="s">
        <v>38</v>
      </c>
      <c r="C13" s="98" t="s">
        <v>79</v>
      </c>
      <c r="D13" s="85" t="s">
        <v>55</v>
      </c>
      <c r="E13" s="85" t="s">
        <v>43</v>
      </c>
      <c r="F13" s="85" t="s">
        <v>47</v>
      </c>
      <c r="G13" s="85" t="s">
        <v>209</v>
      </c>
      <c r="H13" s="86">
        <v>0</v>
      </c>
      <c r="I13" s="73"/>
      <c r="J13" s="8"/>
      <c r="K13" s="5"/>
    </row>
    <row r="14" spans="1:10" s="4" customFormat="1" ht="11.25">
      <c r="A14" s="85">
        <v>202</v>
      </c>
      <c r="B14" s="90" t="s">
        <v>45</v>
      </c>
      <c r="C14" s="98" t="s">
        <v>46</v>
      </c>
      <c r="D14" s="85" t="s">
        <v>299</v>
      </c>
      <c r="E14" s="85" t="s">
        <v>43</v>
      </c>
      <c r="F14" s="85" t="s">
        <v>47</v>
      </c>
      <c r="G14" s="85" t="s">
        <v>48</v>
      </c>
      <c r="H14" s="86">
        <v>2</v>
      </c>
      <c r="I14" s="73"/>
      <c r="J14" s="8"/>
    </row>
    <row r="15" spans="1:10" s="4" customFormat="1" ht="11.25">
      <c r="A15" s="85">
        <v>1098</v>
      </c>
      <c r="B15" s="90" t="s">
        <v>131</v>
      </c>
      <c r="C15" s="98" t="s">
        <v>64</v>
      </c>
      <c r="D15" s="85" t="s">
        <v>299</v>
      </c>
      <c r="E15" s="85" t="s">
        <v>43</v>
      </c>
      <c r="F15" s="85" t="s">
        <v>47</v>
      </c>
      <c r="G15" s="85" t="s">
        <v>48</v>
      </c>
      <c r="H15" s="86" t="s">
        <v>55</v>
      </c>
      <c r="I15" s="73"/>
      <c r="J15" s="8"/>
    </row>
    <row r="16" spans="1:13" s="65" customFormat="1" ht="12.75">
      <c r="A16" s="85">
        <v>1099</v>
      </c>
      <c r="B16" s="90" t="s">
        <v>132</v>
      </c>
      <c r="C16" s="98" t="s">
        <v>52</v>
      </c>
      <c r="D16" s="85" t="s">
        <v>299</v>
      </c>
      <c r="E16" s="85" t="s">
        <v>43</v>
      </c>
      <c r="F16" s="85" t="s">
        <v>47</v>
      </c>
      <c r="G16" s="85" t="s">
        <v>48</v>
      </c>
      <c r="H16" s="86">
        <v>1</v>
      </c>
      <c r="I16" s="73"/>
      <c r="J16" s="8"/>
      <c r="K16" s="5"/>
      <c r="L16" s="6"/>
      <c r="M16" s="66"/>
    </row>
    <row r="17" spans="1:10" s="4" customFormat="1" ht="11.25">
      <c r="A17" s="85">
        <v>1100</v>
      </c>
      <c r="B17" s="90" t="s">
        <v>133</v>
      </c>
      <c r="C17" s="98" t="s">
        <v>78</v>
      </c>
      <c r="D17" s="85" t="s">
        <v>299</v>
      </c>
      <c r="E17" s="85" t="s">
        <v>43</v>
      </c>
      <c r="F17" s="85" t="s">
        <v>47</v>
      </c>
      <c r="G17" s="85" t="s">
        <v>48</v>
      </c>
      <c r="H17" s="86" t="s">
        <v>55</v>
      </c>
      <c r="I17" s="73"/>
      <c r="J17" s="8"/>
    </row>
    <row r="18" spans="1:10" s="4" customFormat="1" ht="11.25">
      <c r="A18" s="85">
        <v>1101</v>
      </c>
      <c r="B18" s="90" t="s">
        <v>134</v>
      </c>
      <c r="C18" s="98" t="s">
        <v>52</v>
      </c>
      <c r="D18" s="85" t="s">
        <v>299</v>
      </c>
      <c r="E18" s="85" t="s">
        <v>43</v>
      </c>
      <c r="F18" s="85" t="s">
        <v>47</v>
      </c>
      <c r="G18" s="85" t="s">
        <v>48</v>
      </c>
      <c r="H18" s="86" t="s">
        <v>55</v>
      </c>
      <c r="I18" s="73"/>
      <c r="J18" s="8"/>
    </row>
    <row r="19" spans="1:11" s="4" customFormat="1" ht="11.25">
      <c r="A19" s="85">
        <v>1102</v>
      </c>
      <c r="B19" s="90" t="s">
        <v>135</v>
      </c>
      <c r="C19" s="98" t="s">
        <v>49</v>
      </c>
      <c r="D19" s="85" t="s">
        <v>55</v>
      </c>
      <c r="E19" s="85" t="s">
        <v>43</v>
      </c>
      <c r="F19" s="85" t="s">
        <v>47</v>
      </c>
      <c r="G19" s="85" t="s">
        <v>48</v>
      </c>
      <c r="H19" s="86">
        <v>1</v>
      </c>
      <c r="I19" s="73"/>
      <c r="J19" s="8"/>
      <c r="K19" s="5"/>
    </row>
    <row r="20" spans="1:11" s="4" customFormat="1" ht="11.25">
      <c r="A20" s="85">
        <v>1134</v>
      </c>
      <c r="B20" s="90" t="s">
        <v>136</v>
      </c>
      <c r="C20" s="98" t="s">
        <v>46</v>
      </c>
      <c r="D20" s="85" t="s">
        <v>299</v>
      </c>
      <c r="E20" s="85" t="s">
        <v>43</v>
      </c>
      <c r="F20" s="85" t="s">
        <v>47</v>
      </c>
      <c r="G20" s="85" t="s">
        <v>48</v>
      </c>
      <c r="H20" s="86">
        <v>1</v>
      </c>
      <c r="I20" s="73"/>
      <c r="J20" s="8"/>
      <c r="K20" s="5"/>
    </row>
    <row r="21" spans="1:11" s="4" customFormat="1" ht="11.25">
      <c r="A21" s="85">
        <v>1135</v>
      </c>
      <c r="B21" s="90" t="s">
        <v>137</v>
      </c>
      <c r="C21" s="98" t="s">
        <v>79</v>
      </c>
      <c r="D21" s="85" t="s">
        <v>299</v>
      </c>
      <c r="E21" s="85" t="s">
        <v>43</v>
      </c>
      <c r="F21" s="85" t="s">
        <v>47</v>
      </c>
      <c r="G21" s="85" t="s">
        <v>48</v>
      </c>
      <c r="H21" s="86">
        <v>2</v>
      </c>
      <c r="I21" s="73"/>
      <c r="J21" s="8"/>
      <c r="K21" s="5"/>
    </row>
    <row r="22" spans="1:10" s="4" customFormat="1" ht="11.25">
      <c r="A22" s="85">
        <v>1136</v>
      </c>
      <c r="B22" s="90" t="s">
        <v>138</v>
      </c>
      <c r="C22" s="98" t="s">
        <v>96</v>
      </c>
      <c r="D22" s="85" t="s">
        <v>299</v>
      </c>
      <c r="E22" s="85" t="s">
        <v>43</v>
      </c>
      <c r="F22" s="85" t="s">
        <v>47</v>
      </c>
      <c r="G22" s="85" t="s">
        <v>48</v>
      </c>
      <c r="H22" s="86">
        <v>0</v>
      </c>
      <c r="I22" s="73"/>
      <c r="J22" s="8"/>
    </row>
    <row r="23" spans="1:10" s="4" customFormat="1" ht="11.25">
      <c r="A23" s="85">
        <v>1542</v>
      </c>
      <c r="B23" s="90" t="s">
        <v>167</v>
      </c>
      <c r="C23" s="98" t="s">
        <v>72</v>
      </c>
      <c r="D23" s="85" t="s">
        <v>55</v>
      </c>
      <c r="E23" s="85" t="s">
        <v>43</v>
      </c>
      <c r="F23" s="85" t="s">
        <v>47</v>
      </c>
      <c r="G23" s="85" t="s">
        <v>48</v>
      </c>
      <c r="H23" s="86">
        <v>3</v>
      </c>
      <c r="I23" s="73"/>
      <c r="J23" s="8"/>
    </row>
    <row r="24" spans="1:11" s="4" customFormat="1" ht="11.25">
      <c r="A24" s="85">
        <v>1621</v>
      </c>
      <c r="B24" s="90" t="s">
        <v>171</v>
      </c>
      <c r="C24" s="98" t="s">
        <v>40</v>
      </c>
      <c r="D24" s="85" t="s">
        <v>55</v>
      </c>
      <c r="E24" s="85" t="s">
        <v>43</v>
      </c>
      <c r="F24" s="96" t="s">
        <v>47</v>
      </c>
      <c r="G24" s="96" t="s">
        <v>48</v>
      </c>
      <c r="H24" s="97" t="s">
        <v>55</v>
      </c>
      <c r="I24" s="73"/>
      <c r="J24" s="8"/>
      <c r="K24" s="5"/>
    </row>
    <row r="25" spans="1:13" s="65" customFormat="1" ht="12.75">
      <c r="A25" s="85">
        <v>1792</v>
      </c>
      <c r="B25" s="90" t="s">
        <v>334</v>
      </c>
      <c r="C25" s="98" t="s">
        <v>335</v>
      </c>
      <c r="D25" s="85" t="s">
        <v>336</v>
      </c>
      <c r="E25" s="85" t="s">
        <v>43</v>
      </c>
      <c r="F25" s="85" t="s">
        <v>47</v>
      </c>
      <c r="G25" s="85" t="s">
        <v>48</v>
      </c>
      <c r="H25" s="86">
        <v>3</v>
      </c>
      <c r="I25" s="73"/>
      <c r="J25" s="8"/>
      <c r="K25" s="5"/>
      <c r="L25" s="6"/>
      <c r="M25" s="66"/>
    </row>
    <row r="26" spans="1:13" s="65" customFormat="1" ht="12.75">
      <c r="A26" s="85">
        <v>1834</v>
      </c>
      <c r="B26" s="90" t="s">
        <v>187</v>
      </c>
      <c r="C26" s="98" t="s">
        <v>79</v>
      </c>
      <c r="D26" s="85" t="s">
        <v>55</v>
      </c>
      <c r="E26" s="85" t="s">
        <v>43</v>
      </c>
      <c r="F26" s="85" t="s">
        <v>47</v>
      </c>
      <c r="G26" s="85" t="s">
        <v>48</v>
      </c>
      <c r="H26" s="86">
        <v>3</v>
      </c>
      <c r="I26" s="73"/>
      <c r="J26" s="8"/>
      <c r="K26" s="5"/>
      <c r="L26" s="6"/>
      <c r="M26" s="66"/>
    </row>
    <row r="27" spans="1:11" s="4" customFormat="1" ht="11.25">
      <c r="A27" s="85">
        <v>1952</v>
      </c>
      <c r="B27" s="90" t="s">
        <v>191</v>
      </c>
      <c r="C27" s="98" t="s">
        <v>72</v>
      </c>
      <c r="D27" s="85" t="s">
        <v>55</v>
      </c>
      <c r="E27" s="85" t="s">
        <v>43</v>
      </c>
      <c r="F27" s="85" t="s">
        <v>47</v>
      </c>
      <c r="G27" s="85" t="s">
        <v>48</v>
      </c>
      <c r="H27" s="86">
        <v>0</v>
      </c>
      <c r="I27" s="73"/>
      <c r="J27" s="8"/>
      <c r="K27" s="5"/>
    </row>
    <row r="28" spans="1:11" s="4" customFormat="1" ht="11.25">
      <c r="A28" s="85">
        <v>2038</v>
      </c>
      <c r="B28" s="90" t="s">
        <v>194</v>
      </c>
      <c r="C28" s="98" t="s">
        <v>92</v>
      </c>
      <c r="D28" s="85" t="s">
        <v>55</v>
      </c>
      <c r="E28" s="85" t="s">
        <v>43</v>
      </c>
      <c r="F28" s="85" t="s">
        <v>47</v>
      </c>
      <c r="G28" s="85" t="s">
        <v>48</v>
      </c>
      <c r="H28" s="86">
        <v>1</v>
      </c>
      <c r="I28" s="73"/>
      <c r="J28" s="8"/>
      <c r="K28" s="5"/>
    </row>
    <row r="29" spans="1:11" s="4" customFormat="1" ht="11.25">
      <c r="A29" s="85">
        <v>2050</v>
      </c>
      <c r="B29" s="90" t="s">
        <v>191</v>
      </c>
      <c r="C29" s="98" t="s">
        <v>196</v>
      </c>
      <c r="D29" s="85" t="s">
        <v>55</v>
      </c>
      <c r="E29" s="85" t="s">
        <v>43</v>
      </c>
      <c r="F29" s="85" t="s">
        <v>47</v>
      </c>
      <c r="G29" s="85" t="s">
        <v>48</v>
      </c>
      <c r="H29" s="86">
        <v>4</v>
      </c>
      <c r="I29" s="73"/>
      <c r="J29" s="8"/>
      <c r="K29" s="5"/>
    </row>
    <row r="30" spans="1:11" s="4" customFormat="1" ht="11.25">
      <c r="A30" s="85">
        <v>2117</v>
      </c>
      <c r="B30" s="90" t="s">
        <v>199</v>
      </c>
      <c r="C30" s="98" t="s">
        <v>140</v>
      </c>
      <c r="D30" s="85" t="s">
        <v>55</v>
      </c>
      <c r="E30" s="85" t="s">
        <v>43</v>
      </c>
      <c r="F30" s="85" t="s">
        <v>47</v>
      </c>
      <c r="G30" s="85" t="s">
        <v>48</v>
      </c>
      <c r="H30" s="86">
        <v>1</v>
      </c>
      <c r="I30" s="73"/>
      <c r="J30" s="8"/>
      <c r="K30" s="5"/>
    </row>
    <row r="31" spans="1:13" s="65" customFormat="1" ht="12.75">
      <c r="A31" s="85">
        <v>2165</v>
      </c>
      <c r="B31" s="90" t="s">
        <v>136</v>
      </c>
      <c r="C31" s="98" t="s">
        <v>42</v>
      </c>
      <c r="D31" s="85" t="s">
        <v>55</v>
      </c>
      <c r="E31" s="85" t="s">
        <v>43</v>
      </c>
      <c r="F31" s="85" t="s">
        <v>47</v>
      </c>
      <c r="G31" s="85" t="s">
        <v>48</v>
      </c>
      <c r="H31" s="86">
        <v>5</v>
      </c>
      <c r="I31" s="73"/>
      <c r="J31" s="8"/>
      <c r="K31" s="5"/>
      <c r="L31" s="6"/>
      <c r="M31" s="66"/>
    </row>
    <row r="32" spans="1:11" s="4" customFormat="1" ht="11.25">
      <c r="A32" s="85">
        <v>2857</v>
      </c>
      <c r="B32" s="90" t="s">
        <v>247</v>
      </c>
      <c r="C32" s="98" t="s">
        <v>176</v>
      </c>
      <c r="D32" s="85" t="s">
        <v>339</v>
      </c>
      <c r="E32" s="85" t="s">
        <v>43</v>
      </c>
      <c r="F32" s="85" t="s">
        <v>47</v>
      </c>
      <c r="G32" s="85" t="s">
        <v>48</v>
      </c>
      <c r="H32" s="86">
        <v>5</v>
      </c>
      <c r="I32" s="73"/>
      <c r="J32" s="8"/>
      <c r="K32" s="5"/>
    </row>
    <row r="33" spans="1:10" s="4" customFormat="1" ht="11.25">
      <c r="A33" s="85">
        <v>2858</v>
      </c>
      <c r="B33" s="90" t="s">
        <v>247</v>
      </c>
      <c r="C33" s="98" t="s">
        <v>91</v>
      </c>
      <c r="D33" s="85" t="s">
        <v>303</v>
      </c>
      <c r="E33" s="85" t="s">
        <v>43</v>
      </c>
      <c r="F33" s="85" t="s">
        <v>47</v>
      </c>
      <c r="G33" s="85" t="s">
        <v>48</v>
      </c>
      <c r="H33" s="86">
        <v>1</v>
      </c>
      <c r="I33" s="73"/>
      <c r="J33" s="8"/>
    </row>
    <row r="34" spans="1:10" s="4" customFormat="1" ht="11.25">
      <c r="A34" s="85">
        <v>2859</v>
      </c>
      <c r="B34" s="90" t="s">
        <v>248</v>
      </c>
      <c r="C34" s="98" t="s">
        <v>249</v>
      </c>
      <c r="D34" s="85" t="s">
        <v>336</v>
      </c>
      <c r="E34" s="85" t="s">
        <v>43</v>
      </c>
      <c r="F34" s="85" t="s">
        <v>47</v>
      </c>
      <c r="G34" s="85" t="s">
        <v>48</v>
      </c>
      <c r="H34" s="86">
        <v>1</v>
      </c>
      <c r="I34" s="73"/>
      <c r="J34" s="8"/>
    </row>
    <row r="35" spans="1:10" s="4" customFormat="1" ht="11.25">
      <c r="A35" s="85">
        <v>2860</v>
      </c>
      <c r="B35" s="90" t="s">
        <v>250</v>
      </c>
      <c r="C35" s="98" t="s">
        <v>251</v>
      </c>
      <c r="D35" s="85" t="s">
        <v>338</v>
      </c>
      <c r="E35" s="85" t="s">
        <v>43</v>
      </c>
      <c r="F35" s="85" t="s">
        <v>47</v>
      </c>
      <c r="G35" s="85" t="s">
        <v>48</v>
      </c>
      <c r="H35" s="86">
        <v>0</v>
      </c>
      <c r="I35" s="73"/>
      <c r="J35" s="8"/>
    </row>
    <row r="36" spans="1:11" s="4" customFormat="1" ht="11.25">
      <c r="A36" s="85">
        <v>3258</v>
      </c>
      <c r="B36" s="90" t="s">
        <v>305</v>
      </c>
      <c r="C36" s="98" t="s">
        <v>275</v>
      </c>
      <c r="D36" s="85" t="s">
        <v>300</v>
      </c>
      <c r="E36" s="85" t="s">
        <v>43</v>
      </c>
      <c r="F36" s="85" t="s">
        <v>47</v>
      </c>
      <c r="G36" s="85" t="s">
        <v>306</v>
      </c>
      <c r="H36" s="86">
        <v>0</v>
      </c>
      <c r="I36" s="73"/>
      <c r="J36" s="8"/>
      <c r="K36" s="5"/>
    </row>
    <row r="37" spans="1:11" s="4" customFormat="1" ht="11.25">
      <c r="A37" s="85">
        <v>858</v>
      </c>
      <c r="B37" s="90" t="s">
        <v>116</v>
      </c>
      <c r="C37" s="98" t="s">
        <v>86</v>
      </c>
      <c r="D37" s="85" t="s">
        <v>328</v>
      </c>
      <c r="E37" s="85" t="s">
        <v>43</v>
      </c>
      <c r="F37" s="85" t="s">
        <v>44</v>
      </c>
      <c r="G37" s="85" t="s">
        <v>117</v>
      </c>
      <c r="H37" s="86" t="s">
        <v>55</v>
      </c>
      <c r="I37" s="73"/>
      <c r="J37" s="8"/>
      <c r="K37" s="5"/>
    </row>
    <row r="38" spans="1:11" s="4" customFormat="1" ht="11.25">
      <c r="A38" s="85">
        <v>860</v>
      </c>
      <c r="B38" s="90" t="s">
        <v>118</v>
      </c>
      <c r="C38" s="98" t="s">
        <v>119</v>
      </c>
      <c r="D38" s="85" t="s">
        <v>328</v>
      </c>
      <c r="E38" s="85" t="s">
        <v>43</v>
      </c>
      <c r="F38" s="85" t="s">
        <v>44</v>
      </c>
      <c r="G38" s="85" t="s">
        <v>117</v>
      </c>
      <c r="H38" s="86">
        <v>2</v>
      </c>
      <c r="I38" s="73"/>
      <c r="J38" s="8"/>
      <c r="K38" s="5"/>
    </row>
    <row r="39" spans="1:10" s="4" customFormat="1" ht="11.25">
      <c r="A39" s="85">
        <v>861</v>
      </c>
      <c r="B39" s="90" t="s">
        <v>120</v>
      </c>
      <c r="C39" s="98" t="s">
        <v>78</v>
      </c>
      <c r="D39" s="85" t="s">
        <v>328</v>
      </c>
      <c r="E39" s="85" t="s">
        <v>43</v>
      </c>
      <c r="F39" s="85" t="s">
        <v>44</v>
      </c>
      <c r="G39" s="85" t="s">
        <v>117</v>
      </c>
      <c r="H39" s="86">
        <v>1</v>
      </c>
      <c r="I39" s="73"/>
      <c r="J39" s="8"/>
    </row>
    <row r="40" spans="1:13" s="65" customFormat="1" ht="12.75">
      <c r="A40" s="85">
        <v>877</v>
      </c>
      <c r="B40" s="90" t="s">
        <v>122</v>
      </c>
      <c r="C40" s="98" t="s">
        <v>123</v>
      </c>
      <c r="D40" s="85" t="s">
        <v>328</v>
      </c>
      <c r="E40" s="85" t="s">
        <v>43</v>
      </c>
      <c r="F40" s="85" t="s">
        <v>44</v>
      </c>
      <c r="G40" s="85" t="s">
        <v>117</v>
      </c>
      <c r="H40" s="86" t="s">
        <v>55</v>
      </c>
      <c r="I40" s="73"/>
      <c r="J40" s="8"/>
      <c r="K40" s="5"/>
      <c r="L40" s="6"/>
      <c r="M40" s="66"/>
    </row>
    <row r="41" spans="1:11" s="4" customFormat="1" ht="11.25">
      <c r="A41" s="85">
        <v>1071</v>
      </c>
      <c r="B41" s="90" t="s">
        <v>130</v>
      </c>
      <c r="C41" s="98" t="s">
        <v>54</v>
      </c>
      <c r="D41" s="85" t="s">
        <v>299</v>
      </c>
      <c r="E41" s="85" t="s">
        <v>43</v>
      </c>
      <c r="F41" s="85" t="s">
        <v>44</v>
      </c>
      <c r="G41" s="85" t="s">
        <v>117</v>
      </c>
      <c r="H41" s="86">
        <v>4</v>
      </c>
      <c r="I41" s="73"/>
      <c r="J41" s="8"/>
      <c r="K41" s="5"/>
    </row>
    <row r="42" spans="1:10" s="4" customFormat="1" ht="11.25">
      <c r="A42" s="85">
        <v>1295</v>
      </c>
      <c r="B42" s="90" t="s">
        <v>118</v>
      </c>
      <c r="C42" s="98" t="s">
        <v>119</v>
      </c>
      <c r="D42" s="85" t="s">
        <v>55</v>
      </c>
      <c r="E42" s="85" t="s">
        <v>43</v>
      </c>
      <c r="F42" s="85" t="s">
        <v>44</v>
      </c>
      <c r="G42" s="85" t="s">
        <v>117</v>
      </c>
      <c r="H42" s="86">
        <v>2</v>
      </c>
      <c r="I42" s="73"/>
      <c r="J42" s="8"/>
    </row>
    <row r="43" spans="1:11" s="4" customFormat="1" ht="11.25">
      <c r="A43" s="85">
        <v>2684</v>
      </c>
      <c r="B43" s="90" t="s">
        <v>230</v>
      </c>
      <c r="C43" s="98" t="s">
        <v>42</v>
      </c>
      <c r="D43" s="85" t="s">
        <v>55</v>
      </c>
      <c r="E43" s="85" t="s">
        <v>43</v>
      </c>
      <c r="F43" s="85" t="s">
        <v>44</v>
      </c>
      <c r="G43" s="85" t="s">
        <v>117</v>
      </c>
      <c r="H43" s="86">
        <v>2</v>
      </c>
      <c r="I43" s="73"/>
      <c r="J43" s="8"/>
      <c r="K43" s="5"/>
    </row>
    <row r="44" spans="1:10" s="4" customFormat="1" ht="11.25">
      <c r="A44" s="85">
        <v>2893</v>
      </c>
      <c r="B44" s="90" t="s">
        <v>262</v>
      </c>
      <c r="C44" s="98" t="s">
        <v>151</v>
      </c>
      <c r="D44" s="85" t="s">
        <v>303</v>
      </c>
      <c r="E44" s="85" t="s">
        <v>43</v>
      </c>
      <c r="F44" s="85" t="s">
        <v>44</v>
      </c>
      <c r="G44" s="85" t="s">
        <v>117</v>
      </c>
      <c r="H44" s="86">
        <v>0</v>
      </c>
      <c r="I44" s="73"/>
      <c r="J44" s="8"/>
    </row>
    <row r="45" spans="1:11" s="4" customFormat="1" ht="11.25">
      <c r="A45" s="85">
        <v>2894</v>
      </c>
      <c r="B45" s="90" t="s">
        <v>262</v>
      </c>
      <c r="C45" s="98" t="s">
        <v>54</v>
      </c>
      <c r="D45" s="85" t="s">
        <v>55</v>
      </c>
      <c r="E45" s="85" t="s">
        <v>43</v>
      </c>
      <c r="F45" s="85" t="s">
        <v>44</v>
      </c>
      <c r="G45" s="85" t="s">
        <v>117</v>
      </c>
      <c r="H45" s="86">
        <v>0</v>
      </c>
      <c r="I45" s="73"/>
      <c r="J45" s="8"/>
      <c r="K45" s="5"/>
    </row>
    <row r="46" spans="1:11" s="4" customFormat="1" ht="11.25">
      <c r="A46" s="85">
        <v>2915</v>
      </c>
      <c r="B46" s="90" t="s">
        <v>263</v>
      </c>
      <c r="C46" s="98" t="s">
        <v>243</v>
      </c>
      <c r="D46" s="85" t="s">
        <v>55</v>
      </c>
      <c r="E46" s="85" t="s">
        <v>43</v>
      </c>
      <c r="F46" s="85" t="s">
        <v>44</v>
      </c>
      <c r="G46" s="85" t="s">
        <v>117</v>
      </c>
      <c r="H46" s="86">
        <v>3</v>
      </c>
      <c r="I46" s="73"/>
      <c r="J46" s="8"/>
      <c r="K46" s="5"/>
    </row>
    <row r="47" spans="1:11" s="4" customFormat="1" ht="11.25">
      <c r="A47" s="85">
        <v>3297</v>
      </c>
      <c r="B47" s="90" t="s">
        <v>315</v>
      </c>
      <c r="C47" s="98" t="s">
        <v>275</v>
      </c>
      <c r="D47" s="85" t="s">
        <v>336</v>
      </c>
      <c r="E47" s="85" t="s">
        <v>43</v>
      </c>
      <c r="F47" s="85" t="s">
        <v>44</v>
      </c>
      <c r="G47" s="85" t="s">
        <v>117</v>
      </c>
      <c r="H47" s="86">
        <v>0</v>
      </c>
      <c r="I47" s="73"/>
      <c r="J47" s="8"/>
      <c r="K47" s="5"/>
    </row>
    <row r="48" spans="1:11" s="4" customFormat="1" ht="11.25">
      <c r="A48" s="85">
        <v>331</v>
      </c>
      <c r="B48" s="90" t="s">
        <v>71</v>
      </c>
      <c r="C48" s="98" t="s">
        <v>72</v>
      </c>
      <c r="D48" s="85" t="s">
        <v>299</v>
      </c>
      <c r="E48" s="85" t="s">
        <v>43</v>
      </c>
      <c r="F48" s="85" t="s">
        <v>44</v>
      </c>
      <c r="G48" s="85" t="s">
        <v>73</v>
      </c>
      <c r="H48" s="86">
        <v>2</v>
      </c>
      <c r="I48" s="73"/>
      <c r="J48" s="8"/>
      <c r="K48" s="5"/>
    </row>
    <row r="49" spans="1:10" s="4" customFormat="1" ht="11.25">
      <c r="A49" s="85">
        <v>475</v>
      </c>
      <c r="B49" s="90" t="s">
        <v>85</v>
      </c>
      <c r="C49" s="98" t="s">
        <v>86</v>
      </c>
      <c r="D49" s="85" t="s">
        <v>299</v>
      </c>
      <c r="E49" s="85" t="s">
        <v>43</v>
      </c>
      <c r="F49" s="85" t="s">
        <v>44</v>
      </c>
      <c r="G49" s="85" t="s">
        <v>73</v>
      </c>
      <c r="H49" s="86" t="s">
        <v>55</v>
      </c>
      <c r="I49" s="73"/>
      <c r="J49" s="8"/>
    </row>
    <row r="50" spans="1:11" s="4" customFormat="1" ht="11.25">
      <c r="A50" s="85">
        <v>799</v>
      </c>
      <c r="B50" s="90" t="s">
        <v>112</v>
      </c>
      <c r="C50" s="98" t="s">
        <v>54</v>
      </c>
      <c r="D50" s="85" t="s">
        <v>55</v>
      </c>
      <c r="E50" s="85" t="s">
        <v>43</v>
      </c>
      <c r="F50" s="85" t="s">
        <v>44</v>
      </c>
      <c r="G50" s="85" t="s">
        <v>73</v>
      </c>
      <c r="H50" s="86">
        <v>2</v>
      </c>
      <c r="I50" s="73"/>
      <c r="J50" s="8"/>
      <c r="K50" s="5"/>
    </row>
    <row r="51" spans="1:11" s="4" customFormat="1" ht="11.25">
      <c r="A51" s="85">
        <v>876</v>
      </c>
      <c r="B51" s="90" t="s">
        <v>121</v>
      </c>
      <c r="C51" s="98" t="s">
        <v>49</v>
      </c>
      <c r="D51" s="85" t="s">
        <v>299</v>
      </c>
      <c r="E51" s="85" t="s">
        <v>43</v>
      </c>
      <c r="F51" s="85" t="s">
        <v>44</v>
      </c>
      <c r="G51" s="85" t="s">
        <v>73</v>
      </c>
      <c r="H51" s="86" t="s">
        <v>55</v>
      </c>
      <c r="I51" s="73"/>
      <c r="J51" s="8"/>
      <c r="K51" s="5"/>
    </row>
    <row r="52" spans="1:13" s="65" customFormat="1" ht="12.75">
      <c r="A52" s="82">
        <v>1203</v>
      </c>
      <c r="B52" s="91" t="s">
        <v>142</v>
      </c>
      <c r="C52" s="99" t="s">
        <v>139</v>
      </c>
      <c r="D52" s="82" t="s">
        <v>55</v>
      </c>
      <c r="E52" s="82" t="s">
        <v>43</v>
      </c>
      <c r="F52" s="82" t="s">
        <v>44</v>
      </c>
      <c r="G52" s="82" t="s">
        <v>73</v>
      </c>
      <c r="H52" s="83">
        <v>3</v>
      </c>
      <c r="I52" s="73"/>
      <c r="J52" s="8"/>
      <c r="K52" s="5"/>
      <c r="L52" s="6"/>
      <c r="M52" s="66"/>
    </row>
    <row r="53" spans="1:11" s="4" customFormat="1" ht="11.25">
      <c r="A53" s="85">
        <v>1735</v>
      </c>
      <c r="B53" s="90" t="s">
        <v>236</v>
      </c>
      <c r="C53" s="98" t="s">
        <v>188</v>
      </c>
      <c r="D53" s="85" t="s">
        <v>299</v>
      </c>
      <c r="E53" s="85" t="s">
        <v>43</v>
      </c>
      <c r="F53" s="85" t="s">
        <v>44</v>
      </c>
      <c r="G53" s="85" t="s">
        <v>73</v>
      </c>
      <c r="H53" s="86">
        <v>1</v>
      </c>
      <c r="I53" s="73"/>
      <c r="J53" s="8"/>
      <c r="K53" s="5"/>
    </row>
    <row r="54" spans="1:10" s="4" customFormat="1" ht="11.25">
      <c r="A54" s="85">
        <v>1771</v>
      </c>
      <c r="B54" s="90" t="s">
        <v>182</v>
      </c>
      <c r="C54" s="98" t="s">
        <v>72</v>
      </c>
      <c r="D54" s="85" t="s">
        <v>55</v>
      </c>
      <c r="E54" s="85" t="s">
        <v>43</v>
      </c>
      <c r="F54" s="85" t="s">
        <v>44</v>
      </c>
      <c r="G54" s="85" t="s">
        <v>73</v>
      </c>
      <c r="H54" s="86">
        <v>0</v>
      </c>
      <c r="I54" s="73"/>
      <c r="J54" s="8"/>
    </row>
    <row r="55" spans="1:11" s="4" customFormat="1" ht="11.25">
      <c r="A55" s="85">
        <v>1983</v>
      </c>
      <c r="B55" s="90" t="s">
        <v>193</v>
      </c>
      <c r="C55" s="98" t="s">
        <v>79</v>
      </c>
      <c r="D55" s="85" t="s">
        <v>55</v>
      </c>
      <c r="E55" s="85" t="s">
        <v>43</v>
      </c>
      <c r="F55" s="85" t="s">
        <v>44</v>
      </c>
      <c r="G55" s="85" t="s">
        <v>73</v>
      </c>
      <c r="H55" s="86">
        <v>1</v>
      </c>
      <c r="I55" s="73"/>
      <c r="J55" s="8"/>
      <c r="K55" s="70"/>
    </row>
    <row r="56" spans="1:11" s="4" customFormat="1" ht="11.25">
      <c r="A56" s="85">
        <v>2147</v>
      </c>
      <c r="B56" s="90" t="s">
        <v>203</v>
      </c>
      <c r="C56" s="98" t="s">
        <v>79</v>
      </c>
      <c r="D56" s="85" t="s">
        <v>55</v>
      </c>
      <c r="E56" s="85" t="s">
        <v>43</v>
      </c>
      <c r="F56" s="85" t="s">
        <v>44</v>
      </c>
      <c r="G56" s="85" t="s">
        <v>73</v>
      </c>
      <c r="H56" s="86">
        <v>0</v>
      </c>
      <c r="I56" s="73"/>
      <c r="J56" s="8"/>
      <c r="K56" s="5"/>
    </row>
    <row r="57" spans="1:11" s="4" customFormat="1" ht="11.25">
      <c r="A57" s="85">
        <v>3047</v>
      </c>
      <c r="B57" s="90" t="s">
        <v>280</v>
      </c>
      <c r="C57" s="98" t="s">
        <v>140</v>
      </c>
      <c r="D57" s="85" t="s">
        <v>303</v>
      </c>
      <c r="E57" s="85" t="s">
        <v>43</v>
      </c>
      <c r="F57" s="85" t="s">
        <v>44</v>
      </c>
      <c r="G57" s="85" t="s">
        <v>73</v>
      </c>
      <c r="H57" s="86">
        <v>2</v>
      </c>
      <c r="I57" s="73"/>
      <c r="J57" s="8"/>
      <c r="K57" s="5"/>
    </row>
    <row r="58" spans="1:11" s="4" customFormat="1" ht="11.25">
      <c r="A58" s="85">
        <v>3048</v>
      </c>
      <c r="B58" s="90" t="s">
        <v>316</v>
      </c>
      <c r="C58" s="98" t="s">
        <v>240</v>
      </c>
      <c r="D58" s="85" t="s">
        <v>338</v>
      </c>
      <c r="E58" s="85" t="s">
        <v>43</v>
      </c>
      <c r="F58" s="85" t="s">
        <v>44</v>
      </c>
      <c r="G58" s="85" t="s">
        <v>73</v>
      </c>
      <c r="H58" s="86" t="s">
        <v>55</v>
      </c>
      <c r="J58" s="8"/>
      <c r="K58" s="5"/>
    </row>
    <row r="59" spans="1:11" s="4" customFormat="1" ht="11.25">
      <c r="A59" s="85">
        <v>3055</v>
      </c>
      <c r="B59" s="90" t="s">
        <v>281</v>
      </c>
      <c r="C59" s="98" t="s">
        <v>246</v>
      </c>
      <c r="D59" s="85" t="s">
        <v>338</v>
      </c>
      <c r="E59" s="85" t="s">
        <v>43</v>
      </c>
      <c r="F59" s="85" t="s">
        <v>44</v>
      </c>
      <c r="G59" s="85" t="s">
        <v>73</v>
      </c>
      <c r="H59" s="86">
        <v>4</v>
      </c>
      <c r="J59" s="8"/>
      <c r="K59" s="5"/>
    </row>
    <row r="60" spans="1:11" s="4" customFormat="1" ht="11.25">
      <c r="A60" s="84">
        <v>3091</v>
      </c>
      <c r="B60" s="90" t="s">
        <v>121</v>
      </c>
      <c r="C60" s="98" t="s">
        <v>152</v>
      </c>
      <c r="D60" s="85" t="s">
        <v>339</v>
      </c>
      <c r="E60" s="85" t="s">
        <v>43</v>
      </c>
      <c r="F60" s="85" t="s">
        <v>44</v>
      </c>
      <c r="G60" s="85" t="s">
        <v>73</v>
      </c>
      <c r="H60" s="86" t="s">
        <v>55</v>
      </c>
      <c r="J60" s="8"/>
      <c r="K60" s="5"/>
    </row>
    <row r="61" spans="1:10" s="4" customFormat="1" ht="11.25">
      <c r="A61" s="84">
        <v>3183</v>
      </c>
      <c r="B61" s="90" t="s">
        <v>289</v>
      </c>
      <c r="C61" s="98" t="s">
        <v>151</v>
      </c>
      <c r="D61" s="85" t="s">
        <v>303</v>
      </c>
      <c r="E61" s="85" t="s">
        <v>43</v>
      </c>
      <c r="F61" s="85" t="s">
        <v>44</v>
      </c>
      <c r="G61" s="85" t="s">
        <v>73</v>
      </c>
      <c r="H61" s="86">
        <v>5</v>
      </c>
      <c r="J61" s="8"/>
    </row>
    <row r="62" spans="1:11" s="4" customFormat="1" ht="11.25">
      <c r="A62" s="85">
        <v>3254</v>
      </c>
      <c r="B62" s="90" t="s">
        <v>292</v>
      </c>
      <c r="C62" s="98" t="s">
        <v>92</v>
      </c>
      <c r="D62" s="85" t="s">
        <v>55</v>
      </c>
      <c r="E62" s="85" t="s">
        <v>43</v>
      </c>
      <c r="F62" s="85" t="s">
        <v>44</v>
      </c>
      <c r="G62" s="85" t="s">
        <v>73</v>
      </c>
      <c r="H62" s="86">
        <v>1</v>
      </c>
      <c r="J62" s="8"/>
      <c r="K62" s="8"/>
    </row>
    <row r="63" spans="1:11" s="4" customFormat="1" ht="11.25">
      <c r="A63" s="85">
        <v>3255</v>
      </c>
      <c r="B63" s="90" t="s">
        <v>293</v>
      </c>
      <c r="C63" s="98" t="s">
        <v>275</v>
      </c>
      <c r="D63" s="85" t="s">
        <v>338</v>
      </c>
      <c r="E63" s="85" t="s">
        <v>43</v>
      </c>
      <c r="F63" s="85" t="s">
        <v>44</v>
      </c>
      <c r="G63" s="85" t="s">
        <v>73</v>
      </c>
      <c r="H63" s="86">
        <v>2</v>
      </c>
      <c r="J63" s="8"/>
      <c r="K63" s="7"/>
    </row>
    <row r="64" spans="1:10" s="4" customFormat="1" ht="11.25">
      <c r="A64" s="85">
        <v>3270</v>
      </c>
      <c r="B64" s="90" t="s">
        <v>307</v>
      </c>
      <c r="C64" s="98" t="s">
        <v>308</v>
      </c>
      <c r="D64" s="85" t="s">
        <v>342</v>
      </c>
      <c r="E64" s="85" t="s">
        <v>43</v>
      </c>
      <c r="F64" s="85" t="s">
        <v>44</v>
      </c>
      <c r="G64" s="85" t="s">
        <v>73</v>
      </c>
      <c r="H64" s="86">
        <v>0</v>
      </c>
      <c r="J64" s="8"/>
    </row>
    <row r="65" spans="1:11" s="4" customFormat="1" ht="11.25">
      <c r="A65" s="85">
        <v>3272</v>
      </c>
      <c r="B65" s="90" t="s">
        <v>309</v>
      </c>
      <c r="C65" s="98" t="s">
        <v>229</v>
      </c>
      <c r="D65" s="85" t="s">
        <v>339</v>
      </c>
      <c r="E65" s="85" t="s">
        <v>43</v>
      </c>
      <c r="F65" s="85" t="s">
        <v>44</v>
      </c>
      <c r="G65" s="85" t="s">
        <v>73</v>
      </c>
      <c r="H65" s="86">
        <v>1</v>
      </c>
      <c r="J65" s="8"/>
      <c r="K65" s="5"/>
    </row>
    <row r="66" spans="1:11" s="4" customFormat="1" ht="11.25">
      <c r="A66" s="85">
        <v>3278</v>
      </c>
      <c r="B66" s="90" t="s">
        <v>311</v>
      </c>
      <c r="C66" s="98" t="s">
        <v>312</v>
      </c>
      <c r="D66" s="85" t="s">
        <v>338</v>
      </c>
      <c r="E66" s="85" t="s">
        <v>43</v>
      </c>
      <c r="F66" s="85" t="s">
        <v>44</v>
      </c>
      <c r="G66" s="85" t="s">
        <v>73</v>
      </c>
      <c r="H66" s="86">
        <v>2</v>
      </c>
      <c r="J66" s="8"/>
      <c r="K66" s="5"/>
    </row>
    <row r="67" spans="1:11" s="4" customFormat="1" ht="11.25">
      <c r="A67" s="85">
        <v>3081</v>
      </c>
      <c r="B67" s="90" t="s">
        <v>37</v>
      </c>
      <c r="C67" s="98" t="s">
        <v>139</v>
      </c>
      <c r="D67" s="85" t="s">
        <v>339</v>
      </c>
      <c r="E67" s="85" t="s">
        <v>43</v>
      </c>
      <c r="F67" s="85" t="s">
        <v>44</v>
      </c>
      <c r="G67" s="85" t="s">
        <v>73</v>
      </c>
      <c r="H67" s="86" t="s">
        <v>55</v>
      </c>
      <c r="J67" s="8"/>
      <c r="K67" s="5"/>
    </row>
    <row r="68" spans="1:11" s="4" customFormat="1" ht="11.25">
      <c r="A68" s="85">
        <v>262</v>
      </c>
      <c r="B68" s="90" t="s">
        <v>69</v>
      </c>
      <c r="C68" s="98" t="s">
        <v>39</v>
      </c>
      <c r="D68" s="85" t="s">
        <v>299</v>
      </c>
      <c r="E68" s="85" t="s">
        <v>43</v>
      </c>
      <c r="F68" s="85" t="s">
        <v>47</v>
      </c>
      <c r="G68" s="85" t="s">
        <v>70</v>
      </c>
      <c r="H68" s="86">
        <v>0</v>
      </c>
      <c r="J68" s="8"/>
      <c r="K68" s="5"/>
    </row>
    <row r="69" spans="1:13" s="65" customFormat="1" ht="12.75">
      <c r="A69" s="85">
        <v>442</v>
      </c>
      <c r="B69" s="90" t="s">
        <v>84</v>
      </c>
      <c r="C69" s="98" t="s">
        <v>54</v>
      </c>
      <c r="D69" s="85" t="s">
        <v>299</v>
      </c>
      <c r="E69" s="85" t="s">
        <v>43</v>
      </c>
      <c r="F69" s="85" t="s">
        <v>47</v>
      </c>
      <c r="G69" s="85" t="s">
        <v>70</v>
      </c>
      <c r="H69" s="86">
        <v>3</v>
      </c>
      <c r="I69" s="4"/>
      <c r="J69" s="8"/>
      <c r="K69" s="5"/>
      <c r="L69" s="6"/>
      <c r="M69" s="66"/>
    </row>
    <row r="70" spans="1:13" s="65" customFormat="1" ht="12.75">
      <c r="A70" s="85">
        <v>444</v>
      </c>
      <c r="B70" s="90" t="s">
        <v>74</v>
      </c>
      <c r="C70" s="98" t="s">
        <v>52</v>
      </c>
      <c r="D70" s="85" t="s">
        <v>299</v>
      </c>
      <c r="E70" s="85" t="s">
        <v>43</v>
      </c>
      <c r="F70" s="85" t="s">
        <v>47</v>
      </c>
      <c r="G70" s="85" t="s">
        <v>70</v>
      </c>
      <c r="H70" s="86">
        <v>0</v>
      </c>
      <c r="I70" s="4"/>
      <c r="J70" s="8"/>
      <c r="K70" s="5"/>
      <c r="L70" s="6"/>
      <c r="M70" s="66"/>
    </row>
    <row r="71" spans="1:11" s="4" customFormat="1" ht="11.25">
      <c r="A71" s="85">
        <v>696</v>
      </c>
      <c r="B71" s="90" t="s">
        <v>103</v>
      </c>
      <c r="C71" s="98" t="s">
        <v>102</v>
      </c>
      <c r="D71" s="85" t="s">
        <v>299</v>
      </c>
      <c r="E71" s="85" t="s">
        <v>43</v>
      </c>
      <c r="F71" s="85" t="s">
        <v>47</v>
      </c>
      <c r="G71" s="85" t="s">
        <v>70</v>
      </c>
      <c r="H71" s="86">
        <v>5</v>
      </c>
      <c r="J71" s="8"/>
      <c r="K71" s="8"/>
    </row>
    <row r="72" spans="1:11" s="4" customFormat="1" ht="11.25">
      <c r="A72" s="85">
        <v>746</v>
      </c>
      <c r="B72" s="90" t="s">
        <v>108</v>
      </c>
      <c r="C72" s="98" t="s">
        <v>94</v>
      </c>
      <c r="D72" s="85" t="s">
        <v>55</v>
      </c>
      <c r="E72" s="85" t="s">
        <v>43</v>
      </c>
      <c r="F72" s="85" t="s">
        <v>47</v>
      </c>
      <c r="G72" s="85" t="s">
        <v>70</v>
      </c>
      <c r="H72" s="86">
        <v>2</v>
      </c>
      <c r="J72" s="8"/>
      <c r="K72" s="8"/>
    </row>
    <row r="73" spans="1:14" s="3" customFormat="1" ht="11.25">
      <c r="A73" s="85">
        <v>748</v>
      </c>
      <c r="B73" s="90" t="s">
        <v>109</v>
      </c>
      <c r="C73" s="98" t="s">
        <v>64</v>
      </c>
      <c r="D73" s="85" t="s">
        <v>55</v>
      </c>
      <c r="E73" s="85" t="s">
        <v>43</v>
      </c>
      <c r="F73" s="85" t="s">
        <v>44</v>
      </c>
      <c r="G73" s="85" t="s">
        <v>70</v>
      </c>
      <c r="H73" s="86">
        <v>0</v>
      </c>
      <c r="I73" s="4"/>
      <c r="J73" s="8"/>
      <c r="K73" s="5"/>
      <c r="L73" s="4"/>
      <c r="M73" s="4"/>
      <c r="N73" s="4"/>
    </row>
    <row r="74" spans="1:14" s="3" customFormat="1" ht="11.25">
      <c r="A74" s="85">
        <v>1212</v>
      </c>
      <c r="B74" s="90" t="s">
        <v>143</v>
      </c>
      <c r="C74" s="98" t="s">
        <v>39</v>
      </c>
      <c r="D74" s="85" t="s">
        <v>55</v>
      </c>
      <c r="E74" s="85" t="s">
        <v>43</v>
      </c>
      <c r="F74" s="85" t="s">
        <v>47</v>
      </c>
      <c r="G74" s="85" t="s">
        <v>70</v>
      </c>
      <c r="H74" s="86">
        <v>0</v>
      </c>
      <c r="I74" s="4"/>
      <c r="J74" s="8"/>
      <c r="K74" s="5"/>
      <c r="L74" s="4"/>
      <c r="M74" s="4"/>
      <c r="N74" s="4"/>
    </row>
    <row r="75" spans="1:14" s="74" customFormat="1" ht="12.75">
      <c r="A75" s="85">
        <v>1450</v>
      </c>
      <c r="B75" s="90" t="s">
        <v>164</v>
      </c>
      <c r="C75" s="98" t="s">
        <v>64</v>
      </c>
      <c r="D75" s="85" t="s">
        <v>55</v>
      </c>
      <c r="E75" s="85" t="s">
        <v>43</v>
      </c>
      <c r="F75" s="85" t="s">
        <v>44</v>
      </c>
      <c r="G75" s="85" t="s">
        <v>70</v>
      </c>
      <c r="H75" s="86">
        <v>3</v>
      </c>
      <c r="I75" s="4"/>
      <c r="J75" s="8"/>
      <c r="K75" s="8"/>
      <c r="L75" s="5"/>
      <c r="M75" s="66"/>
      <c r="N75" s="65"/>
    </row>
    <row r="76" spans="1:14" s="74" customFormat="1" ht="12.75">
      <c r="A76" s="85">
        <v>2502</v>
      </c>
      <c r="B76" s="90" t="s">
        <v>215</v>
      </c>
      <c r="C76" s="98" t="s">
        <v>64</v>
      </c>
      <c r="D76" s="85" t="s">
        <v>299</v>
      </c>
      <c r="E76" s="85" t="s">
        <v>43</v>
      </c>
      <c r="F76" s="85" t="s">
        <v>47</v>
      </c>
      <c r="G76" s="85" t="s">
        <v>70</v>
      </c>
      <c r="H76" s="86">
        <v>3</v>
      </c>
      <c r="I76" s="4"/>
      <c r="J76" s="8"/>
      <c r="K76" s="8"/>
      <c r="L76" s="5"/>
      <c r="M76" s="66"/>
      <c r="N76" s="65"/>
    </row>
    <row r="77" spans="1:14" s="74" customFormat="1" ht="12.75">
      <c r="A77" s="85">
        <v>2503</v>
      </c>
      <c r="B77" s="90" t="s">
        <v>215</v>
      </c>
      <c r="C77" s="98" t="s">
        <v>176</v>
      </c>
      <c r="D77" s="85" t="s">
        <v>55</v>
      </c>
      <c r="E77" s="85" t="s">
        <v>43</v>
      </c>
      <c r="F77" s="85" t="s">
        <v>47</v>
      </c>
      <c r="G77" s="85" t="s">
        <v>70</v>
      </c>
      <c r="H77" s="86">
        <v>5</v>
      </c>
      <c r="I77" s="4"/>
      <c r="J77" s="8"/>
      <c r="K77" s="5"/>
      <c r="L77" s="6"/>
      <c r="M77" s="66"/>
      <c r="N77" s="65"/>
    </row>
    <row r="78" spans="1:14" s="3" customFormat="1" ht="11.25">
      <c r="A78" s="85">
        <v>2694</v>
      </c>
      <c r="B78" s="90" t="s">
        <v>231</v>
      </c>
      <c r="C78" s="98" t="s">
        <v>42</v>
      </c>
      <c r="D78" s="85" t="s">
        <v>303</v>
      </c>
      <c r="E78" s="85" t="s">
        <v>43</v>
      </c>
      <c r="F78" s="85" t="s">
        <v>47</v>
      </c>
      <c r="G78" s="85" t="s">
        <v>70</v>
      </c>
      <c r="H78" s="86">
        <v>3</v>
      </c>
      <c r="I78" s="4"/>
      <c r="J78" s="8"/>
      <c r="K78" s="4"/>
      <c r="L78" s="4"/>
      <c r="M78" s="4"/>
      <c r="N78" s="4"/>
    </row>
    <row r="79" spans="1:14" ht="11.25">
      <c r="A79" s="82">
        <v>2774</v>
      </c>
      <c r="B79" s="91" t="s">
        <v>239</v>
      </c>
      <c r="C79" s="99" t="s">
        <v>240</v>
      </c>
      <c r="D79" s="82" t="s">
        <v>336</v>
      </c>
      <c r="E79" s="82" t="s">
        <v>43</v>
      </c>
      <c r="F79" s="82" t="s">
        <v>47</v>
      </c>
      <c r="G79" s="82" t="s">
        <v>70</v>
      </c>
      <c r="H79" s="83">
        <v>5</v>
      </c>
      <c r="L79" s="80"/>
      <c r="M79" s="80"/>
      <c r="N79" s="80"/>
    </row>
    <row r="80" spans="1:14" s="3" customFormat="1" ht="11.25">
      <c r="A80" s="85">
        <v>2932</v>
      </c>
      <c r="B80" s="90" t="s">
        <v>266</v>
      </c>
      <c r="C80" s="98" t="s">
        <v>72</v>
      </c>
      <c r="D80" s="85" t="s">
        <v>55</v>
      </c>
      <c r="E80" s="85" t="s">
        <v>43</v>
      </c>
      <c r="F80" s="85" t="s">
        <v>47</v>
      </c>
      <c r="G80" s="85" t="s">
        <v>70</v>
      </c>
      <c r="H80" s="86">
        <v>3</v>
      </c>
      <c r="I80" s="4"/>
      <c r="J80" s="8"/>
      <c r="K80" s="4"/>
      <c r="L80" s="4"/>
      <c r="M80" s="4"/>
      <c r="N80" s="4"/>
    </row>
    <row r="81" spans="1:14" s="3" customFormat="1" ht="11.25">
      <c r="A81" s="85">
        <v>2933</v>
      </c>
      <c r="B81" s="90" t="s">
        <v>267</v>
      </c>
      <c r="C81" s="98" t="s">
        <v>140</v>
      </c>
      <c r="D81" s="85" t="s">
        <v>55</v>
      </c>
      <c r="E81" s="85" t="s">
        <v>43</v>
      </c>
      <c r="F81" s="85" t="s">
        <v>47</v>
      </c>
      <c r="G81" s="85" t="s">
        <v>70</v>
      </c>
      <c r="H81" s="86">
        <v>2</v>
      </c>
      <c r="I81" s="4"/>
      <c r="J81" s="8"/>
      <c r="K81" s="5"/>
      <c r="L81" s="4"/>
      <c r="M81" s="4"/>
      <c r="N81" s="4"/>
    </row>
    <row r="82" spans="1:14" s="3" customFormat="1" ht="11.25">
      <c r="A82" s="85">
        <v>3010</v>
      </c>
      <c r="B82" s="90" t="s">
        <v>273</v>
      </c>
      <c r="C82" s="98" t="s">
        <v>129</v>
      </c>
      <c r="D82" s="85" t="s">
        <v>55</v>
      </c>
      <c r="E82" s="85" t="s">
        <v>43</v>
      </c>
      <c r="F82" s="85" t="s">
        <v>47</v>
      </c>
      <c r="G82" s="85" t="s">
        <v>70</v>
      </c>
      <c r="H82" s="86">
        <v>2</v>
      </c>
      <c r="I82" s="4"/>
      <c r="J82" s="8"/>
      <c r="K82" s="4"/>
      <c r="L82" s="4"/>
      <c r="M82" s="4"/>
      <c r="N82" s="4"/>
    </row>
    <row r="83" spans="1:14" s="3" customFormat="1" ht="11.25">
      <c r="A83" s="85">
        <v>3034</v>
      </c>
      <c r="B83" s="90" t="s">
        <v>278</v>
      </c>
      <c r="C83" s="98" t="s">
        <v>91</v>
      </c>
      <c r="D83" s="85" t="s">
        <v>55</v>
      </c>
      <c r="E83" s="85" t="s">
        <v>43</v>
      </c>
      <c r="F83" s="85" t="s">
        <v>47</v>
      </c>
      <c r="G83" s="85" t="s">
        <v>70</v>
      </c>
      <c r="H83" s="86">
        <v>3</v>
      </c>
      <c r="I83" s="4"/>
      <c r="J83" s="8"/>
      <c r="K83" s="5"/>
      <c r="L83" s="4"/>
      <c r="M83" s="4"/>
      <c r="N83" s="4"/>
    </row>
    <row r="84" spans="1:14" s="3" customFormat="1" ht="11.25">
      <c r="A84" s="82">
        <v>3070</v>
      </c>
      <c r="B84" s="91" t="s">
        <v>284</v>
      </c>
      <c r="C84" s="99" t="s">
        <v>139</v>
      </c>
      <c r="D84" s="82" t="s">
        <v>303</v>
      </c>
      <c r="E84" s="82" t="s">
        <v>43</v>
      </c>
      <c r="F84" s="82" t="s">
        <v>47</v>
      </c>
      <c r="G84" s="82" t="s">
        <v>70</v>
      </c>
      <c r="H84" s="83">
        <v>2</v>
      </c>
      <c r="I84" s="4"/>
      <c r="J84" s="8"/>
      <c r="K84" s="4"/>
      <c r="L84" s="4"/>
      <c r="M84" s="4"/>
      <c r="N84" s="4"/>
    </row>
    <row r="85" spans="1:12" ht="11.25">
      <c r="A85" s="85">
        <v>3233</v>
      </c>
      <c r="B85" s="90" t="s">
        <v>84</v>
      </c>
      <c r="C85" s="98" t="s">
        <v>57</v>
      </c>
      <c r="D85" s="85" t="s">
        <v>339</v>
      </c>
      <c r="E85" s="85" t="s">
        <v>43</v>
      </c>
      <c r="F85" s="85" t="s">
        <v>47</v>
      </c>
      <c r="G85" s="85" t="s">
        <v>70</v>
      </c>
      <c r="H85" s="86">
        <v>2</v>
      </c>
      <c r="K85" s="8"/>
      <c r="L85" s="4"/>
    </row>
    <row r="86" spans="1:14" s="74" customFormat="1" ht="12.75">
      <c r="A86" s="85">
        <v>3319</v>
      </c>
      <c r="B86" s="90" t="s">
        <v>359</v>
      </c>
      <c r="C86" s="98" t="s">
        <v>49</v>
      </c>
      <c r="D86" s="85" t="s">
        <v>55</v>
      </c>
      <c r="E86" s="85" t="s">
        <v>43</v>
      </c>
      <c r="F86" s="85" t="s">
        <v>47</v>
      </c>
      <c r="G86" s="85" t="s">
        <v>70</v>
      </c>
      <c r="H86" s="86">
        <v>2</v>
      </c>
      <c r="I86" s="4"/>
      <c r="J86" s="8"/>
      <c r="K86" s="5"/>
      <c r="L86" s="6"/>
      <c r="M86" s="66"/>
      <c r="N86" s="65"/>
    </row>
    <row r="87" spans="1:14" s="3" customFormat="1" ht="11.25">
      <c r="A87" s="82">
        <v>3476</v>
      </c>
      <c r="B87" s="91" t="s">
        <v>350</v>
      </c>
      <c r="C87" s="99" t="s">
        <v>351</v>
      </c>
      <c r="D87" s="82" t="s">
        <v>342</v>
      </c>
      <c r="E87" s="82" t="s">
        <v>43</v>
      </c>
      <c r="F87" s="82" t="s">
        <v>47</v>
      </c>
      <c r="G87" s="82" t="s">
        <v>70</v>
      </c>
      <c r="H87" s="83">
        <v>0</v>
      </c>
      <c r="I87" s="4"/>
      <c r="J87" s="8"/>
      <c r="K87" s="4"/>
      <c r="L87" s="4"/>
      <c r="M87" s="4"/>
      <c r="N87" s="4"/>
    </row>
    <row r="88" spans="1:14" s="3" customFormat="1" ht="11.25">
      <c r="A88" s="85">
        <v>212</v>
      </c>
      <c r="B88" s="90" t="s">
        <v>51</v>
      </c>
      <c r="C88" s="98" t="s">
        <v>52</v>
      </c>
      <c r="D88" s="85" t="s">
        <v>299</v>
      </c>
      <c r="E88" s="85" t="s">
        <v>43</v>
      </c>
      <c r="F88" s="85" t="s">
        <v>47</v>
      </c>
      <c r="G88" s="85" t="s">
        <v>53</v>
      </c>
      <c r="H88" s="86">
        <v>0</v>
      </c>
      <c r="I88" s="4"/>
      <c r="J88" s="8"/>
      <c r="K88" s="5"/>
      <c r="L88" s="4"/>
      <c r="M88" s="4"/>
      <c r="N88" s="4"/>
    </row>
    <row r="89" spans="1:14" s="3" customFormat="1" ht="11.25">
      <c r="A89" s="85">
        <v>1284</v>
      </c>
      <c r="B89" s="90" t="s">
        <v>146</v>
      </c>
      <c r="C89" s="98" t="s">
        <v>96</v>
      </c>
      <c r="D89" s="85" t="s">
        <v>299</v>
      </c>
      <c r="E89" s="85" t="s">
        <v>43</v>
      </c>
      <c r="F89" s="85" t="s">
        <v>47</v>
      </c>
      <c r="G89" s="85" t="s">
        <v>53</v>
      </c>
      <c r="H89" s="86">
        <v>3</v>
      </c>
      <c r="I89" s="4"/>
      <c r="J89" s="8"/>
      <c r="K89" s="5"/>
      <c r="L89" s="4"/>
      <c r="M89" s="4"/>
      <c r="N89" s="4"/>
    </row>
    <row r="90" spans="1:11" ht="11.25">
      <c r="A90" s="85">
        <v>2892</v>
      </c>
      <c r="B90" s="90" t="s">
        <v>356</v>
      </c>
      <c r="C90" s="98" t="s">
        <v>357</v>
      </c>
      <c r="D90" s="85" t="s">
        <v>336</v>
      </c>
      <c r="E90" s="85" t="s">
        <v>43</v>
      </c>
      <c r="F90" s="85" t="s">
        <v>47</v>
      </c>
      <c r="G90" s="85" t="s">
        <v>53</v>
      </c>
      <c r="H90" s="86">
        <v>3</v>
      </c>
      <c r="K90" s="8"/>
    </row>
    <row r="91" spans="1:11" ht="11.25">
      <c r="A91" s="85">
        <v>408</v>
      </c>
      <c r="B91" s="90" t="s">
        <v>81</v>
      </c>
      <c r="C91" s="98" t="s">
        <v>57</v>
      </c>
      <c r="D91" s="85" t="s">
        <v>299</v>
      </c>
      <c r="E91" s="85" t="s">
        <v>43</v>
      </c>
      <c r="F91" s="85" t="s">
        <v>47</v>
      </c>
      <c r="G91" s="85" t="s">
        <v>82</v>
      </c>
      <c r="H91" s="86">
        <v>2</v>
      </c>
      <c r="K91" s="8"/>
    </row>
    <row r="92" spans="1:14" s="3" customFormat="1" ht="11.25">
      <c r="A92" s="85">
        <v>676</v>
      </c>
      <c r="B92" s="90" t="s">
        <v>100</v>
      </c>
      <c r="C92" s="98" t="s">
        <v>101</v>
      </c>
      <c r="D92" s="85" t="s">
        <v>299</v>
      </c>
      <c r="E92" s="85" t="s">
        <v>43</v>
      </c>
      <c r="F92" s="85" t="s">
        <v>47</v>
      </c>
      <c r="G92" s="85" t="s">
        <v>82</v>
      </c>
      <c r="H92" s="86">
        <v>4</v>
      </c>
      <c r="I92" s="4"/>
      <c r="J92" s="8"/>
      <c r="K92" s="4"/>
      <c r="L92" s="4"/>
      <c r="M92" s="4"/>
      <c r="N92" s="4"/>
    </row>
    <row r="93" spans="1:14" s="3" customFormat="1" ht="11.25">
      <c r="A93" s="85">
        <v>809</v>
      </c>
      <c r="B93" s="90" t="s">
        <v>113</v>
      </c>
      <c r="C93" s="98" t="s">
        <v>57</v>
      </c>
      <c r="D93" s="85" t="s">
        <v>299</v>
      </c>
      <c r="E93" s="85" t="s">
        <v>43</v>
      </c>
      <c r="F93" s="85" t="s">
        <v>47</v>
      </c>
      <c r="G93" s="85" t="s">
        <v>82</v>
      </c>
      <c r="H93" s="86">
        <v>1</v>
      </c>
      <c r="I93" s="4"/>
      <c r="J93" s="8"/>
      <c r="K93" s="8"/>
      <c r="L93" s="4"/>
      <c r="M93" s="4"/>
      <c r="N93" s="4"/>
    </row>
    <row r="94" spans="1:14" s="3" customFormat="1" ht="11.25">
      <c r="A94" s="85">
        <v>986</v>
      </c>
      <c r="B94" s="95" t="s">
        <v>125</v>
      </c>
      <c r="C94" s="100" t="s">
        <v>126</v>
      </c>
      <c r="D94" s="96" t="s">
        <v>300</v>
      </c>
      <c r="E94" s="96" t="s">
        <v>43</v>
      </c>
      <c r="F94" s="96" t="s">
        <v>47</v>
      </c>
      <c r="G94" s="96" t="s">
        <v>82</v>
      </c>
      <c r="H94" s="97">
        <v>1</v>
      </c>
      <c r="I94" s="4"/>
      <c r="J94" s="8"/>
      <c r="K94" s="8"/>
      <c r="L94" s="4"/>
      <c r="M94" s="4"/>
      <c r="N94" s="4"/>
    </row>
    <row r="95" spans="1:14" s="3" customFormat="1" ht="11.25">
      <c r="A95" s="85">
        <v>1324</v>
      </c>
      <c r="B95" s="90" t="s">
        <v>149</v>
      </c>
      <c r="C95" s="98" t="s">
        <v>150</v>
      </c>
      <c r="D95" s="85" t="s">
        <v>55</v>
      </c>
      <c r="E95" s="85" t="s">
        <v>43</v>
      </c>
      <c r="F95" s="85" t="s">
        <v>47</v>
      </c>
      <c r="G95" s="85" t="s">
        <v>82</v>
      </c>
      <c r="H95" s="86">
        <v>4</v>
      </c>
      <c r="I95" s="4"/>
      <c r="J95" s="8"/>
      <c r="K95" s="8"/>
      <c r="L95" s="4"/>
      <c r="M95" s="4"/>
      <c r="N95" s="4"/>
    </row>
    <row r="96" spans="1:14" s="3" customFormat="1" ht="11.25">
      <c r="A96" s="85">
        <v>1371</v>
      </c>
      <c r="B96" s="90" t="s">
        <v>155</v>
      </c>
      <c r="C96" s="98" t="s">
        <v>54</v>
      </c>
      <c r="D96" s="85" t="s">
        <v>55</v>
      </c>
      <c r="E96" s="85" t="s">
        <v>43</v>
      </c>
      <c r="F96" s="85" t="s">
        <v>47</v>
      </c>
      <c r="G96" s="85" t="s">
        <v>82</v>
      </c>
      <c r="H96" s="86">
        <v>0</v>
      </c>
      <c r="I96" s="4"/>
      <c r="J96" s="8"/>
      <c r="K96" s="8"/>
      <c r="L96" s="4"/>
      <c r="M96" s="4"/>
      <c r="N96" s="4"/>
    </row>
    <row r="97" spans="1:14" s="3" customFormat="1" ht="11.25">
      <c r="A97" s="85">
        <v>1787</v>
      </c>
      <c r="B97" s="90" t="s">
        <v>333</v>
      </c>
      <c r="C97" s="98" t="s">
        <v>79</v>
      </c>
      <c r="D97" s="85" t="s">
        <v>55</v>
      </c>
      <c r="E97" s="85" t="s">
        <v>43</v>
      </c>
      <c r="F97" s="85" t="s">
        <v>47</v>
      </c>
      <c r="G97" s="85" t="s">
        <v>82</v>
      </c>
      <c r="H97" s="86">
        <v>5</v>
      </c>
      <c r="I97" s="4"/>
      <c r="J97" s="8"/>
      <c r="K97" s="8"/>
      <c r="L97" s="4"/>
      <c r="M97" s="4"/>
      <c r="N97" s="4"/>
    </row>
    <row r="98" spans="1:14" s="3" customFormat="1" ht="11.25">
      <c r="A98" s="85">
        <v>2130</v>
      </c>
      <c r="B98" s="90" t="s">
        <v>200</v>
      </c>
      <c r="C98" s="98" t="s">
        <v>57</v>
      </c>
      <c r="D98" s="85" t="s">
        <v>55</v>
      </c>
      <c r="E98" s="85" t="s">
        <v>43</v>
      </c>
      <c r="F98" s="85" t="s">
        <v>47</v>
      </c>
      <c r="G98" s="85" t="s">
        <v>82</v>
      </c>
      <c r="H98" s="86">
        <v>0</v>
      </c>
      <c r="I98" s="4"/>
      <c r="J98" s="8"/>
      <c r="K98" s="8"/>
      <c r="L98" s="4"/>
      <c r="M98" s="4"/>
      <c r="N98" s="4"/>
    </row>
    <row r="99" spans="1:14" s="3" customFormat="1" ht="11.25">
      <c r="A99" s="85">
        <v>2318</v>
      </c>
      <c r="B99" s="90" t="s">
        <v>206</v>
      </c>
      <c r="C99" s="98" t="s">
        <v>207</v>
      </c>
      <c r="D99" s="85" t="s">
        <v>55</v>
      </c>
      <c r="E99" s="85" t="s">
        <v>43</v>
      </c>
      <c r="F99" s="85" t="s">
        <v>47</v>
      </c>
      <c r="G99" s="85" t="s">
        <v>82</v>
      </c>
      <c r="H99" s="86">
        <v>5</v>
      </c>
      <c r="I99" s="4"/>
      <c r="J99" s="8"/>
      <c r="K99" s="8"/>
      <c r="L99" s="4"/>
      <c r="M99" s="4"/>
      <c r="N99" s="4"/>
    </row>
    <row r="100" spans="1:14" s="3" customFormat="1" ht="11.25">
      <c r="A100" s="82">
        <v>2560</v>
      </c>
      <c r="B100" s="91" t="s">
        <v>217</v>
      </c>
      <c r="C100" s="99" t="s">
        <v>57</v>
      </c>
      <c r="D100" s="82" t="s">
        <v>55</v>
      </c>
      <c r="E100" s="82" t="s">
        <v>43</v>
      </c>
      <c r="F100" s="82" t="s">
        <v>47</v>
      </c>
      <c r="G100" s="82" t="s">
        <v>82</v>
      </c>
      <c r="H100" s="83">
        <v>4</v>
      </c>
      <c r="I100" s="4"/>
      <c r="J100" s="8"/>
      <c r="K100" s="5"/>
      <c r="L100" s="4"/>
      <c r="M100" s="4"/>
      <c r="N100" s="4"/>
    </row>
    <row r="101" spans="1:14" s="3" customFormat="1" ht="11.25">
      <c r="A101" s="85">
        <v>2868</v>
      </c>
      <c r="B101" s="90" t="s">
        <v>252</v>
      </c>
      <c r="C101" s="98" t="s">
        <v>253</v>
      </c>
      <c r="D101" s="85" t="s">
        <v>300</v>
      </c>
      <c r="E101" s="85" t="s">
        <v>43</v>
      </c>
      <c r="F101" s="85" t="s">
        <v>47</v>
      </c>
      <c r="G101" s="85" t="s">
        <v>82</v>
      </c>
      <c r="H101" s="86">
        <v>0</v>
      </c>
      <c r="I101" s="4"/>
      <c r="J101" s="8"/>
      <c r="K101" s="5"/>
      <c r="L101" s="4"/>
      <c r="M101" s="4"/>
      <c r="N101" s="4"/>
    </row>
    <row r="102" spans="1:14" s="3" customFormat="1" ht="11.25">
      <c r="A102" s="85">
        <v>2917</v>
      </c>
      <c r="B102" s="90" t="s">
        <v>264</v>
      </c>
      <c r="C102" s="98" t="s">
        <v>42</v>
      </c>
      <c r="D102" s="85" t="s">
        <v>303</v>
      </c>
      <c r="E102" s="85" t="s">
        <v>43</v>
      </c>
      <c r="F102" s="85" t="s">
        <v>47</v>
      </c>
      <c r="G102" s="85" t="s">
        <v>82</v>
      </c>
      <c r="H102" s="86">
        <v>0</v>
      </c>
      <c r="I102" s="4"/>
      <c r="J102" s="8"/>
      <c r="K102" s="4"/>
      <c r="L102" s="4"/>
      <c r="M102" s="4"/>
      <c r="N102" s="4"/>
    </row>
    <row r="103" spans="1:14" s="3" customFormat="1" ht="11.25">
      <c r="A103" s="85">
        <v>2918</v>
      </c>
      <c r="B103" s="90" t="s">
        <v>265</v>
      </c>
      <c r="C103" s="98" t="s">
        <v>232</v>
      </c>
      <c r="D103" s="85" t="s">
        <v>300</v>
      </c>
      <c r="E103" s="85" t="s">
        <v>43</v>
      </c>
      <c r="F103" s="85" t="s">
        <v>47</v>
      </c>
      <c r="G103" s="85" t="s">
        <v>82</v>
      </c>
      <c r="H103" s="86">
        <v>5</v>
      </c>
      <c r="I103" s="4"/>
      <c r="J103" s="8"/>
      <c r="K103" s="8"/>
      <c r="L103" s="4"/>
      <c r="M103" s="4"/>
      <c r="N103" s="4"/>
    </row>
    <row r="104" spans="1:14" s="3" customFormat="1" ht="11.25">
      <c r="A104" s="85">
        <v>2969</v>
      </c>
      <c r="B104" s="90" t="s">
        <v>269</v>
      </c>
      <c r="C104" s="98" t="s">
        <v>166</v>
      </c>
      <c r="D104" s="85" t="s">
        <v>300</v>
      </c>
      <c r="E104" s="85" t="s">
        <v>43</v>
      </c>
      <c r="F104" s="85" t="s">
        <v>47</v>
      </c>
      <c r="G104" s="85" t="s">
        <v>82</v>
      </c>
      <c r="H104" s="86">
        <v>0</v>
      </c>
      <c r="I104" s="4"/>
      <c r="J104" s="8"/>
      <c r="K104" s="8"/>
      <c r="L104" s="4"/>
      <c r="M104" s="4"/>
      <c r="N104" s="4"/>
    </row>
    <row r="105" spans="1:14" s="3" customFormat="1" ht="11.25">
      <c r="A105" s="85">
        <v>3011</v>
      </c>
      <c r="B105" s="90" t="s">
        <v>274</v>
      </c>
      <c r="C105" s="98" t="s">
        <v>275</v>
      </c>
      <c r="D105" s="85" t="s">
        <v>300</v>
      </c>
      <c r="E105" s="85" t="s">
        <v>43</v>
      </c>
      <c r="F105" s="85" t="s">
        <v>47</v>
      </c>
      <c r="G105" s="85" t="s">
        <v>82</v>
      </c>
      <c r="H105" s="86">
        <v>4</v>
      </c>
      <c r="I105" s="4"/>
      <c r="J105" s="8"/>
      <c r="K105" s="4"/>
      <c r="L105" s="4"/>
      <c r="M105" s="4"/>
      <c r="N105" s="4"/>
    </row>
    <row r="106" spans="1:14" s="3" customFormat="1" ht="11.25">
      <c r="A106" s="85">
        <v>3066</v>
      </c>
      <c r="B106" s="90" t="s">
        <v>282</v>
      </c>
      <c r="C106" s="98" t="s">
        <v>144</v>
      </c>
      <c r="D106" s="85" t="s">
        <v>55</v>
      </c>
      <c r="E106" s="85" t="s">
        <v>43</v>
      </c>
      <c r="F106" s="85" t="s">
        <v>47</v>
      </c>
      <c r="G106" s="85" t="s">
        <v>82</v>
      </c>
      <c r="H106" s="86">
        <v>2</v>
      </c>
      <c r="I106" s="4"/>
      <c r="J106" s="8"/>
      <c r="K106" s="5"/>
      <c r="L106" s="4"/>
      <c r="M106" s="4"/>
      <c r="N106" s="4"/>
    </row>
    <row r="107" spans="1:14" s="3" customFormat="1" ht="11.25">
      <c r="A107" s="85">
        <v>3068</v>
      </c>
      <c r="B107" s="90" t="s">
        <v>283</v>
      </c>
      <c r="C107" s="98" t="s">
        <v>39</v>
      </c>
      <c r="D107" s="85" t="s">
        <v>299</v>
      </c>
      <c r="E107" s="85" t="s">
        <v>43</v>
      </c>
      <c r="F107" s="85" t="s">
        <v>47</v>
      </c>
      <c r="G107" s="85" t="s">
        <v>82</v>
      </c>
      <c r="H107" s="86">
        <v>0</v>
      </c>
      <c r="I107" s="4"/>
      <c r="J107" s="8"/>
      <c r="K107" s="8"/>
      <c r="L107" s="4"/>
      <c r="M107" s="4"/>
      <c r="N107" s="4"/>
    </row>
    <row r="108" spans="1:14" s="3" customFormat="1" ht="11.25">
      <c r="A108" s="85">
        <v>3189</v>
      </c>
      <c r="B108" s="90" t="s">
        <v>217</v>
      </c>
      <c r="C108" s="98" t="s">
        <v>57</v>
      </c>
      <c r="D108" s="85" t="s">
        <v>339</v>
      </c>
      <c r="E108" s="85" t="s">
        <v>43</v>
      </c>
      <c r="F108" s="85" t="s">
        <v>47</v>
      </c>
      <c r="G108" s="85" t="s">
        <v>82</v>
      </c>
      <c r="H108" s="86">
        <v>4</v>
      </c>
      <c r="I108" s="4"/>
      <c r="J108" s="8"/>
      <c r="K108" s="8"/>
      <c r="L108" s="4"/>
      <c r="M108" s="4"/>
      <c r="N108" s="4"/>
    </row>
    <row r="109" spans="1:14" s="3" customFormat="1" ht="11.25">
      <c r="A109" s="85">
        <v>230</v>
      </c>
      <c r="B109" s="90" t="s">
        <v>59</v>
      </c>
      <c r="C109" s="98" t="s">
        <v>42</v>
      </c>
      <c r="D109" s="85" t="s">
        <v>328</v>
      </c>
      <c r="E109" s="85" t="s">
        <v>43</v>
      </c>
      <c r="F109" s="85" t="s">
        <v>47</v>
      </c>
      <c r="G109" s="85" t="s">
        <v>456</v>
      </c>
      <c r="H109" s="86" t="s">
        <v>55</v>
      </c>
      <c r="I109" s="4"/>
      <c r="J109" s="8"/>
      <c r="K109" s="8"/>
      <c r="L109" s="4"/>
      <c r="M109" s="4"/>
      <c r="N109" s="4"/>
    </row>
    <row r="110" spans="1:14" s="3" customFormat="1" ht="11.25">
      <c r="A110" s="85">
        <v>233</v>
      </c>
      <c r="B110" s="90" t="s">
        <v>61</v>
      </c>
      <c r="C110" s="98" t="s">
        <v>62</v>
      </c>
      <c r="D110" s="85" t="s">
        <v>299</v>
      </c>
      <c r="E110" s="85" t="s">
        <v>43</v>
      </c>
      <c r="F110" s="85" t="s">
        <v>47</v>
      </c>
      <c r="G110" s="85" t="s">
        <v>456</v>
      </c>
      <c r="H110" s="86">
        <v>4</v>
      </c>
      <c r="I110" s="4"/>
      <c r="J110" s="8"/>
      <c r="K110" s="5"/>
      <c r="L110" s="4"/>
      <c r="M110" s="4"/>
      <c r="N110" s="4"/>
    </row>
    <row r="111" spans="1:14" s="3" customFormat="1" ht="11.25">
      <c r="A111" s="85">
        <v>235</v>
      </c>
      <c r="B111" s="90" t="s">
        <v>63</v>
      </c>
      <c r="C111" s="98" t="s">
        <v>64</v>
      </c>
      <c r="D111" s="85" t="s">
        <v>328</v>
      </c>
      <c r="E111" s="85" t="s">
        <v>43</v>
      </c>
      <c r="F111" s="85" t="s">
        <v>47</v>
      </c>
      <c r="G111" s="85" t="s">
        <v>456</v>
      </c>
      <c r="H111" s="86">
        <v>2</v>
      </c>
      <c r="I111" s="4"/>
      <c r="J111" s="8"/>
      <c r="K111" s="5"/>
      <c r="L111" s="4"/>
      <c r="M111" s="4"/>
      <c r="N111" s="4"/>
    </row>
    <row r="112" spans="1:14" s="3" customFormat="1" ht="11.25">
      <c r="A112" s="85">
        <v>526</v>
      </c>
      <c r="B112" s="90" t="s">
        <v>87</v>
      </c>
      <c r="C112" s="98" t="s">
        <v>88</v>
      </c>
      <c r="D112" s="85" t="s">
        <v>325</v>
      </c>
      <c r="E112" s="85" t="s">
        <v>43</v>
      </c>
      <c r="F112" s="85" t="s">
        <v>47</v>
      </c>
      <c r="G112" s="85" t="s">
        <v>456</v>
      </c>
      <c r="H112" s="86">
        <v>5</v>
      </c>
      <c r="I112" s="4"/>
      <c r="J112" s="8"/>
      <c r="K112" s="5"/>
      <c r="L112" s="4"/>
      <c r="M112" s="4"/>
      <c r="N112" s="4"/>
    </row>
    <row r="113" spans="1:14" s="3" customFormat="1" ht="11.25">
      <c r="A113" s="85">
        <v>652</v>
      </c>
      <c r="B113" s="90" t="s">
        <v>99</v>
      </c>
      <c r="C113" s="98" t="s">
        <v>42</v>
      </c>
      <c r="D113" s="85" t="s">
        <v>299</v>
      </c>
      <c r="E113" s="85" t="s">
        <v>43</v>
      </c>
      <c r="F113" s="85" t="s">
        <v>47</v>
      </c>
      <c r="G113" s="85" t="s">
        <v>456</v>
      </c>
      <c r="H113" s="86">
        <v>1</v>
      </c>
      <c r="I113" s="4"/>
      <c r="J113" s="8"/>
      <c r="K113" s="4"/>
      <c r="L113" s="4"/>
      <c r="M113" s="4"/>
      <c r="N113" s="4"/>
    </row>
    <row r="114" spans="1:14" s="3" customFormat="1" ht="11.25">
      <c r="A114" s="85">
        <v>1278</v>
      </c>
      <c r="B114" s="90" t="s">
        <v>145</v>
      </c>
      <c r="C114" s="98" t="s">
        <v>57</v>
      </c>
      <c r="D114" s="85" t="s">
        <v>55</v>
      </c>
      <c r="E114" s="85" t="s">
        <v>43</v>
      </c>
      <c r="F114" s="85" t="s">
        <v>47</v>
      </c>
      <c r="G114" s="85" t="s">
        <v>456</v>
      </c>
      <c r="H114" s="86">
        <v>3</v>
      </c>
      <c r="I114" s="4"/>
      <c r="J114" s="8"/>
      <c r="K114" s="5"/>
      <c r="L114" s="4"/>
      <c r="M114" s="4"/>
      <c r="N114" s="4"/>
    </row>
    <row r="115" spans="1:14" s="3" customFormat="1" ht="11.25">
      <c r="A115" s="85">
        <v>1367</v>
      </c>
      <c r="B115" s="90" t="s">
        <v>153</v>
      </c>
      <c r="C115" s="98" t="s">
        <v>154</v>
      </c>
      <c r="D115" s="85" t="s">
        <v>299</v>
      </c>
      <c r="E115" s="85" t="s">
        <v>43</v>
      </c>
      <c r="F115" s="85" t="s">
        <v>47</v>
      </c>
      <c r="G115" s="85" t="s">
        <v>456</v>
      </c>
      <c r="H115" s="86">
        <v>0</v>
      </c>
      <c r="I115" s="4"/>
      <c r="J115" s="8"/>
      <c r="K115" s="5"/>
      <c r="L115" s="4"/>
      <c r="M115" s="4"/>
      <c r="N115" s="4"/>
    </row>
    <row r="116" spans="1:14" s="3" customFormat="1" ht="11.25">
      <c r="A116" s="85">
        <v>1387</v>
      </c>
      <c r="B116" s="90" t="s">
        <v>157</v>
      </c>
      <c r="C116" s="98" t="s">
        <v>158</v>
      </c>
      <c r="D116" s="85" t="s">
        <v>299</v>
      </c>
      <c r="E116" s="85" t="s">
        <v>43</v>
      </c>
      <c r="F116" s="85" t="s">
        <v>47</v>
      </c>
      <c r="G116" s="85" t="s">
        <v>456</v>
      </c>
      <c r="H116" s="86">
        <v>3</v>
      </c>
      <c r="I116" s="4"/>
      <c r="J116" s="8"/>
      <c r="K116" s="4"/>
      <c r="L116" s="4"/>
      <c r="M116" s="4"/>
      <c r="N116" s="4"/>
    </row>
    <row r="117" spans="1:14" s="3" customFormat="1" ht="11.25">
      <c r="A117" s="85">
        <v>1388</v>
      </c>
      <c r="B117" s="90" t="s">
        <v>159</v>
      </c>
      <c r="C117" s="98" t="s">
        <v>141</v>
      </c>
      <c r="D117" s="85" t="s">
        <v>325</v>
      </c>
      <c r="E117" s="85" t="s">
        <v>43</v>
      </c>
      <c r="F117" s="85" t="s">
        <v>47</v>
      </c>
      <c r="G117" s="85" t="s">
        <v>456</v>
      </c>
      <c r="H117" s="86">
        <v>1</v>
      </c>
      <c r="I117" s="4"/>
      <c r="J117" s="8"/>
      <c r="K117" s="4"/>
      <c r="L117" s="4"/>
      <c r="M117" s="4"/>
      <c r="N117" s="4"/>
    </row>
    <row r="118" spans="1:14" s="3" customFormat="1" ht="11.25">
      <c r="A118" s="85">
        <v>1416</v>
      </c>
      <c r="B118" s="90" t="s">
        <v>358</v>
      </c>
      <c r="C118" s="98" t="s">
        <v>96</v>
      </c>
      <c r="D118" s="85" t="s">
        <v>55</v>
      </c>
      <c r="E118" s="85" t="s">
        <v>43</v>
      </c>
      <c r="F118" s="85" t="s">
        <v>47</v>
      </c>
      <c r="G118" s="85" t="s">
        <v>456</v>
      </c>
      <c r="H118" s="86">
        <v>3</v>
      </c>
      <c r="I118" s="4"/>
      <c r="J118" s="8"/>
      <c r="K118" s="5"/>
      <c r="L118" s="4"/>
      <c r="M118" s="4"/>
      <c r="N118" s="4"/>
    </row>
    <row r="119" spans="1:16" s="3" customFormat="1" ht="11.25">
      <c r="A119" s="85">
        <v>1478</v>
      </c>
      <c r="B119" s="90" t="s">
        <v>165</v>
      </c>
      <c r="C119" s="98" t="s">
        <v>166</v>
      </c>
      <c r="D119" s="85" t="s">
        <v>325</v>
      </c>
      <c r="E119" s="85" t="s">
        <v>43</v>
      </c>
      <c r="F119" s="85" t="s">
        <v>47</v>
      </c>
      <c r="G119" s="85" t="s">
        <v>456</v>
      </c>
      <c r="H119" s="86" t="s">
        <v>55</v>
      </c>
      <c r="I119" s="73"/>
      <c r="J119" s="8"/>
      <c r="K119" s="5"/>
      <c r="L119" s="4"/>
      <c r="M119" s="4"/>
      <c r="N119" s="4"/>
      <c r="O119" s="4"/>
      <c r="P119" s="4"/>
    </row>
    <row r="120" spans="1:17" s="3" customFormat="1" ht="11.25">
      <c r="A120" s="85">
        <v>1689</v>
      </c>
      <c r="B120" s="90" t="s">
        <v>159</v>
      </c>
      <c r="C120" s="98" t="s">
        <v>68</v>
      </c>
      <c r="D120" s="85" t="s">
        <v>336</v>
      </c>
      <c r="E120" s="85" t="s">
        <v>43</v>
      </c>
      <c r="F120" s="85" t="s">
        <v>47</v>
      </c>
      <c r="G120" s="85" t="s">
        <v>456</v>
      </c>
      <c r="H120" s="86" t="s">
        <v>55</v>
      </c>
      <c r="I120" s="73"/>
      <c r="J120" s="8"/>
      <c r="K120" s="70"/>
      <c r="L120" s="4"/>
      <c r="M120" s="4"/>
      <c r="N120" s="4"/>
      <c r="O120" s="4"/>
      <c r="P120" s="4"/>
      <c r="Q120" s="4"/>
    </row>
    <row r="121" spans="1:14" s="3" customFormat="1" ht="11.25">
      <c r="A121" s="85">
        <v>1791</v>
      </c>
      <c r="B121" s="90" t="s">
        <v>157</v>
      </c>
      <c r="C121" s="98" t="s">
        <v>158</v>
      </c>
      <c r="D121" s="85" t="s">
        <v>55</v>
      </c>
      <c r="E121" s="85" t="s">
        <v>43</v>
      </c>
      <c r="F121" s="85" t="s">
        <v>47</v>
      </c>
      <c r="G121" s="85" t="s">
        <v>456</v>
      </c>
      <c r="H121" s="86">
        <v>2</v>
      </c>
      <c r="I121" s="73"/>
      <c r="J121" s="8"/>
      <c r="K121" s="8"/>
      <c r="L121" s="4"/>
      <c r="M121" s="4"/>
      <c r="N121" s="4"/>
    </row>
    <row r="122" spans="1:9" ht="11.25">
      <c r="A122" s="85">
        <v>2106</v>
      </c>
      <c r="B122" s="90" t="s">
        <v>197</v>
      </c>
      <c r="C122" s="98" t="s">
        <v>80</v>
      </c>
      <c r="D122" s="85" t="s">
        <v>55</v>
      </c>
      <c r="E122" s="85" t="s">
        <v>43</v>
      </c>
      <c r="F122" s="85" t="s">
        <v>47</v>
      </c>
      <c r="G122" s="85" t="s">
        <v>456</v>
      </c>
      <c r="H122" s="86">
        <v>2</v>
      </c>
      <c r="I122" s="73"/>
    </row>
    <row r="123" spans="1:14" s="3" customFormat="1" ht="11.25">
      <c r="A123" s="85">
        <v>2164</v>
      </c>
      <c r="B123" s="90" t="s">
        <v>204</v>
      </c>
      <c r="C123" s="98" t="s">
        <v>39</v>
      </c>
      <c r="D123" s="85" t="s">
        <v>55</v>
      </c>
      <c r="E123" s="85" t="s">
        <v>43</v>
      </c>
      <c r="F123" s="85" t="s">
        <v>47</v>
      </c>
      <c r="G123" s="85" t="s">
        <v>456</v>
      </c>
      <c r="H123" s="86">
        <v>2</v>
      </c>
      <c r="I123" s="73"/>
      <c r="J123" s="8"/>
      <c r="K123" s="4"/>
      <c r="L123" s="4"/>
      <c r="M123" s="4"/>
      <c r="N123" s="4"/>
    </row>
    <row r="124" spans="1:14" s="3" customFormat="1" ht="11.25">
      <c r="A124" s="84">
        <v>2573</v>
      </c>
      <c r="B124" s="90" t="s">
        <v>219</v>
      </c>
      <c r="C124" s="98" t="s">
        <v>57</v>
      </c>
      <c r="D124" s="85" t="s">
        <v>328</v>
      </c>
      <c r="E124" s="85" t="s">
        <v>43</v>
      </c>
      <c r="F124" s="85" t="s">
        <v>47</v>
      </c>
      <c r="G124" s="85" t="s">
        <v>456</v>
      </c>
      <c r="H124" s="86">
        <v>5</v>
      </c>
      <c r="I124" s="73"/>
      <c r="J124" s="8"/>
      <c r="K124" s="8"/>
      <c r="L124" s="4"/>
      <c r="M124" s="4"/>
      <c r="N124" s="4"/>
    </row>
    <row r="125" spans="1:14" s="3" customFormat="1" ht="11.25">
      <c r="A125" s="85">
        <v>2679</v>
      </c>
      <c r="B125" s="90" t="s">
        <v>197</v>
      </c>
      <c r="C125" s="98" t="s">
        <v>202</v>
      </c>
      <c r="D125" s="85" t="s">
        <v>303</v>
      </c>
      <c r="E125" s="85" t="s">
        <v>43</v>
      </c>
      <c r="F125" s="85" t="s">
        <v>47</v>
      </c>
      <c r="G125" s="85" t="s">
        <v>456</v>
      </c>
      <c r="H125" s="86">
        <v>3</v>
      </c>
      <c r="I125" s="4"/>
      <c r="J125" s="8"/>
      <c r="K125" s="8"/>
      <c r="L125" s="4"/>
      <c r="M125" s="4"/>
      <c r="N125" s="4"/>
    </row>
    <row r="126" spans="1:14" s="3" customFormat="1" ht="11.25">
      <c r="A126" s="85">
        <v>2704</v>
      </c>
      <c r="B126" s="90" t="s">
        <v>233</v>
      </c>
      <c r="C126" s="98" t="s">
        <v>202</v>
      </c>
      <c r="D126" s="85" t="s">
        <v>55</v>
      </c>
      <c r="E126" s="85" t="s">
        <v>43</v>
      </c>
      <c r="F126" s="85" t="s">
        <v>47</v>
      </c>
      <c r="G126" s="85" t="s">
        <v>456</v>
      </c>
      <c r="H126" s="86">
        <v>5</v>
      </c>
      <c r="I126" s="4"/>
      <c r="J126" s="8"/>
      <c r="K126" s="8"/>
      <c r="L126" s="4"/>
      <c r="M126" s="4"/>
      <c r="N126" s="4"/>
    </row>
    <row r="127" spans="1:14" s="3" customFormat="1" ht="11.25">
      <c r="A127" s="85">
        <v>2705</v>
      </c>
      <c r="B127" s="90" t="s">
        <v>233</v>
      </c>
      <c r="C127" s="98" t="s">
        <v>42</v>
      </c>
      <c r="D127" s="85" t="s">
        <v>303</v>
      </c>
      <c r="E127" s="85" t="s">
        <v>43</v>
      </c>
      <c r="F127" s="85" t="s">
        <v>47</v>
      </c>
      <c r="G127" s="85" t="s">
        <v>456</v>
      </c>
      <c r="H127" s="86">
        <v>0</v>
      </c>
      <c r="I127" s="4"/>
      <c r="J127" s="8"/>
      <c r="K127" s="8"/>
      <c r="L127" s="4"/>
      <c r="M127" s="4"/>
      <c r="N127" s="4"/>
    </row>
    <row r="128" spans="1:14" s="3" customFormat="1" ht="11.25">
      <c r="A128" s="85">
        <v>2789</v>
      </c>
      <c r="B128" s="90" t="s">
        <v>242</v>
      </c>
      <c r="C128" s="98" t="s">
        <v>170</v>
      </c>
      <c r="D128" s="85" t="s">
        <v>338</v>
      </c>
      <c r="E128" s="85" t="s">
        <v>43</v>
      </c>
      <c r="F128" s="85" t="s">
        <v>47</v>
      </c>
      <c r="G128" s="85" t="s">
        <v>456</v>
      </c>
      <c r="H128" s="86">
        <v>2</v>
      </c>
      <c r="I128" s="4"/>
      <c r="J128" s="8"/>
      <c r="K128" s="8"/>
      <c r="L128" s="4"/>
      <c r="M128" s="4"/>
      <c r="N128" s="4"/>
    </row>
    <row r="129" spans="1:14" s="3" customFormat="1" ht="11.25">
      <c r="A129" s="85">
        <v>3227</v>
      </c>
      <c r="B129" s="90" t="s">
        <v>87</v>
      </c>
      <c r="C129" s="98" t="s">
        <v>251</v>
      </c>
      <c r="D129" s="85" t="s">
        <v>338</v>
      </c>
      <c r="E129" s="85" t="s">
        <v>43</v>
      </c>
      <c r="F129" s="85" t="s">
        <v>47</v>
      </c>
      <c r="G129" s="85" t="s">
        <v>456</v>
      </c>
      <c r="H129" s="86">
        <v>4</v>
      </c>
      <c r="I129" s="4"/>
      <c r="J129" s="8"/>
      <c r="K129" s="8"/>
      <c r="L129" s="4"/>
      <c r="M129" s="4"/>
      <c r="N129" s="4"/>
    </row>
    <row r="130" spans="1:14" s="3" customFormat="1" ht="11.25">
      <c r="A130" s="85">
        <v>3276</v>
      </c>
      <c r="B130" s="90" t="s">
        <v>310</v>
      </c>
      <c r="C130" s="98" t="s">
        <v>161</v>
      </c>
      <c r="D130" s="85" t="s">
        <v>336</v>
      </c>
      <c r="E130" s="85" t="s">
        <v>43</v>
      </c>
      <c r="F130" s="85" t="s">
        <v>47</v>
      </c>
      <c r="G130" s="85" t="s">
        <v>456</v>
      </c>
      <c r="H130" s="86">
        <v>3</v>
      </c>
      <c r="I130" s="4"/>
      <c r="J130" s="8"/>
      <c r="K130" s="5"/>
      <c r="L130" s="4"/>
      <c r="M130" s="4"/>
      <c r="N130" s="4"/>
    </row>
    <row r="131" spans="1:14" s="3" customFormat="1" ht="11.25">
      <c r="A131" s="85">
        <v>3300</v>
      </c>
      <c r="B131" s="90" t="s">
        <v>353</v>
      </c>
      <c r="C131" s="98" t="s">
        <v>354</v>
      </c>
      <c r="D131" s="85" t="s">
        <v>328</v>
      </c>
      <c r="E131" s="85" t="s">
        <v>43</v>
      </c>
      <c r="F131" s="85" t="s">
        <v>47</v>
      </c>
      <c r="G131" s="85" t="s">
        <v>456</v>
      </c>
      <c r="H131" s="86">
        <v>0</v>
      </c>
      <c r="I131" s="4"/>
      <c r="J131" s="8"/>
      <c r="K131" s="8"/>
      <c r="L131" s="4"/>
      <c r="M131" s="4"/>
      <c r="N131" s="4"/>
    </row>
    <row r="132" spans="1:14" s="3" customFormat="1" ht="11.25">
      <c r="A132" s="84">
        <v>3301</v>
      </c>
      <c r="B132" s="90" t="s">
        <v>353</v>
      </c>
      <c r="C132" s="98" t="s">
        <v>355</v>
      </c>
      <c r="D132" s="85" t="s">
        <v>325</v>
      </c>
      <c r="E132" s="85" t="s">
        <v>43</v>
      </c>
      <c r="F132" s="85" t="s">
        <v>47</v>
      </c>
      <c r="G132" s="85" t="s">
        <v>456</v>
      </c>
      <c r="H132" s="86">
        <v>0</v>
      </c>
      <c r="I132" s="4"/>
      <c r="J132" s="8"/>
      <c r="K132" s="8"/>
      <c r="L132" s="4"/>
      <c r="M132" s="4"/>
      <c r="N132" s="4"/>
    </row>
    <row r="133" spans="1:14" s="3" customFormat="1" ht="11.25">
      <c r="A133" s="85">
        <v>3475</v>
      </c>
      <c r="B133" s="90" t="s">
        <v>340</v>
      </c>
      <c r="C133" s="98" t="s">
        <v>92</v>
      </c>
      <c r="D133" s="85" t="s">
        <v>339</v>
      </c>
      <c r="E133" s="85" t="s">
        <v>43</v>
      </c>
      <c r="F133" s="85" t="s">
        <v>47</v>
      </c>
      <c r="G133" s="85" t="s">
        <v>456</v>
      </c>
      <c r="H133" s="86">
        <v>0</v>
      </c>
      <c r="I133" s="4"/>
      <c r="J133" s="8"/>
      <c r="K133" s="5"/>
      <c r="L133" s="4"/>
      <c r="M133" s="4"/>
      <c r="N133" s="4"/>
    </row>
    <row r="134" spans="1:14" s="3" customFormat="1" ht="11.25">
      <c r="A134" s="85">
        <v>1659</v>
      </c>
      <c r="B134" s="90" t="s">
        <v>178</v>
      </c>
      <c r="C134" s="98" t="s">
        <v>92</v>
      </c>
      <c r="D134" s="85" t="s">
        <v>299</v>
      </c>
      <c r="E134" s="85" t="s">
        <v>43</v>
      </c>
      <c r="F134" s="85" t="s">
        <v>44</v>
      </c>
      <c r="G134" s="85" t="s">
        <v>192</v>
      </c>
      <c r="H134" s="86">
        <v>4</v>
      </c>
      <c r="I134" s="4"/>
      <c r="J134" s="8"/>
      <c r="K134" s="8"/>
      <c r="L134" s="4"/>
      <c r="M134" s="4"/>
      <c r="N134" s="4"/>
    </row>
    <row r="135" spans="1:14" s="3" customFormat="1" ht="11.25">
      <c r="A135" s="85">
        <v>1660</v>
      </c>
      <c r="B135" s="90" t="s">
        <v>179</v>
      </c>
      <c r="C135" s="98" t="s">
        <v>180</v>
      </c>
      <c r="D135" s="85" t="s">
        <v>325</v>
      </c>
      <c r="E135" s="85" t="s">
        <v>43</v>
      </c>
      <c r="F135" s="85" t="s">
        <v>44</v>
      </c>
      <c r="G135" s="85" t="s">
        <v>192</v>
      </c>
      <c r="H135" s="86">
        <v>2</v>
      </c>
      <c r="I135" s="4"/>
      <c r="J135" s="8"/>
      <c r="K135" s="8"/>
      <c r="L135" s="4"/>
      <c r="M135" s="4"/>
      <c r="N135" s="4"/>
    </row>
    <row r="136" spans="1:14" s="3" customFormat="1" ht="11.25">
      <c r="A136" s="85">
        <v>1975</v>
      </c>
      <c r="B136" s="90" t="s">
        <v>59</v>
      </c>
      <c r="C136" s="98" t="s">
        <v>42</v>
      </c>
      <c r="D136" s="85" t="s">
        <v>55</v>
      </c>
      <c r="E136" s="85" t="s">
        <v>43</v>
      </c>
      <c r="F136" s="85" t="s">
        <v>44</v>
      </c>
      <c r="G136" s="85" t="s">
        <v>192</v>
      </c>
      <c r="H136" s="86">
        <v>4</v>
      </c>
      <c r="I136" s="4"/>
      <c r="J136" s="8"/>
      <c r="K136" s="5"/>
      <c r="L136" s="4"/>
      <c r="M136" s="4"/>
      <c r="N136" s="4"/>
    </row>
    <row r="137" spans="1:14" s="3" customFormat="1" ht="11.25">
      <c r="A137" s="82">
        <v>2298</v>
      </c>
      <c r="B137" s="91" t="s">
        <v>179</v>
      </c>
      <c r="C137" s="99" t="s">
        <v>205</v>
      </c>
      <c r="D137" s="82" t="s">
        <v>336</v>
      </c>
      <c r="E137" s="82" t="s">
        <v>43</v>
      </c>
      <c r="F137" s="82" t="s">
        <v>44</v>
      </c>
      <c r="G137" s="85" t="s">
        <v>192</v>
      </c>
      <c r="H137" s="83">
        <v>5</v>
      </c>
      <c r="I137" s="4"/>
      <c r="J137" s="8"/>
      <c r="K137" s="5"/>
      <c r="L137" s="4"/>
      <c r="M137" s="4"/>
      <c r="N137" s="4"/>
    </row>
    <row r="138" spans="1:14" s="3" customFormat="1" ht="11.25">
      <c r="A138" s="84">
        <v>2828</v>
      </c>
      <c r="B138" s="90" t="s">
        <v>245</v>
      </c>
      <c r="C138" s="98" t="s">
        <v>49</v>
      </c>
      <c r="D138" s="85" t="s">
        <v>55</v>
      </c>
      <c r="E138" s="85" t="s">
        <v>43</v>
      </c>
      <c r="F138" s="85" t="s">
        <v>44</v>
      </c>
      <c r="G138" s="85" t="s">
        <v>192</v>
      </c>
      <c r="H138" s="86">
        <v>0</v>
      </c>
      <c r="I138" s="4"/>
      <c r="J138" s="8"/>
      <c r="K138" s="5"/>
      <c r="L138" s="4"/>
      <c r="M138" s="4"/>
      <c r="N138" s="4"/>
    </row>
    <row r="139" spans="1:14" s="3" customFormat="1" ht="11.25">
      <c r="A139" s="84">
        <v>2829</v>
      </c>
      <c r="B139" s="90" t="s">
        <v>245</v>
      </c>
      <c r="C139" s="98" t="s">
        <v>72</v>
      </c>
      <c r="D139" s="85" t="s">
        <v>55</v>
      </c>
      <c r="E139" s="85" t="s">
        <v>43</v>
      </c>
      <c r="F139" s="85" t="s">
        <v>44</v>
      </c>
      <c r="G139" s="85" t="s">
        <v>192</v>
      </c>
      <c r="H139" s="86">
        <v>0</v>
      </c>
      <c r="I139" s="4"/>
      <c r="J139" s="8"/>
      <c r="K139" s="4"/>
      <c r="L139" s="4"/>
      <c r="M139" s="4"/>
      <c r="N139" s="4"/>
    </row>
    <row r="140" spans="1:14" s="3" customFormat="1" ht="11.25">
      <c r="A140" s="85">
        <v>2879</v>
      </c>
      <c r="B140" s="90" t="s">
        <v>254</v>
      </c>
      <c r="C140" s="98" t="s">
        <v>161</v>
      </c>
      <c r="D140" s="85" t="s">
        <v>300</v>
      </c>
      <c r="E140" s="85" t="s">
        <v>43</v>
      </c>
      <c r="F140" s="85" t="s">
        <v>44</v>
      </c>
      <c r="G140" s="85" t="s">
        <v>192</v>
      </c>
      <c r="H140" s="86">
        <v>2</v>
      </c>
      <c r="I140" s="4"/>
      <c r="J140" s="8"/>
      <c r="K140" s="8"/>
      <c r="L140" s="4"/>
      <c r="M140" s="4"/>
      <c r="N140" s="4"/>
    </row>
    <row r="141" spans="1:14" s="3" customFormat="1" ht="11.25">
      <c r="A141" s="85">
        <v>2881</v>
      </c>
      <c r="B141" s="90" t="s">
        <v>256</v>
      </c>
      <c r="C141" s="98" t="s">
        <v>213</v>
      </c>
      <c r="D141" s="85" t="s">
        <v>300</v>
      </c>
      <c r="E141" s="85" t="s">
        <v>43</v>
      </c>
      <c r="F141" s="85" t="s">
        <v>44</v>
      </c>
      <c r="G141" s="85" t="s">
        <v>192</v>
      </c>
      <c r="H141" s="86">
        <v>0</v>
      </c>
      <c r="I141" s="4"/>
      <c r="J141" s="8"/>
      <c r="K141" s="8"/>
      <c r="L141" s="4"/>
      <c r="M141" s="4"/>
      <c r="N141" s="4"/>
    </row>
    <row r="142" spans="1:14" s="3" customFormat="1" ht="11.25">
      <c r="A142" s="85">
        <v>2882</v>
      </c>
      <c r="B142" s="90" t="s">
        <v>257</v>
      </c>
      <c r="C142" s="98" t="s">
        <v>52</v>
      </c>
      <c r="D142" s="85" t="s">
        <v>55</v>
      </c>
      <c r="E142" s="85" t="s">
        <v>43</v>
      </c>
      <c r="F142" s="85" t="s">
        <v>44</v>
      </c>
      <c r="G142" s="85" t="s">
        <v>192</v>
      </c>
      <c r="H142" s="86">
        <v>0</v>
      </c>
      <c r="I142" s="4"/>
      <c r="J142" s="8"/>
      <c r="K142" s="8"/>
      <c r="L142" s="4"/>
      <c r="M142" s="4"/>
      <c r="N142" s="4"/>
    </row>
    <row r="143" spans="1:14" s="3" customFormat="1" ht="11.25">
      <c r="A143" s="85">
        <v>2887</v>
      </c>
      <c r="B143" s="90" t="s">
        <v>260</v>
      </c>
      <c r="C143" s="98" t="s">
        <v>202</v>
      </c>
      <c r="D143" s="85" t="s">
        <v>303</v>
      </c>
      <c r="E143" s="85" t="s">
        <v>43</v>
      </c>
      <c r="F143" s="85" t="s">
        <v>44</v>
      </c>
      <c r="G143" s="85" t="s">
        <v>192</v>
      </c>
      <c r="H143" s="86">
        <v>0</v>
      </c>
      <c r="I143" s="4"/>
      <c r="J143" s="8"/>
      <c r="K143" s="4"/>
      <c r="L143" s="4"/>
      <c r="M143" s="4"/>
      <c r="N143" s="4"/>
    </row>
    <row r="144" spans="1:14" s="3" customFormat="1" ht="11.25">
      <c r="A144" s="85">
        <v>2888</v>
      </c>
      <c r="B144" s="90" t="s">
        <v>261</v>
      </c>
      <c r="C144" s="98" t="s">
        <v>140</v>
      </c>
      <c r="D144" s="85" t="s">
        <v>55</v>
      </c>
      <c r="E144" s="85" t="s">
        <v>43</v>
      </c>
      <c r="F144" s="85" t="s">
        <v>44</v>
      </c>
      <c r="G144" s="85" t="s">
        <v>192</v>
      </c>
      <c r="H144" s="86">
        <v>0</v>
      </c>
      <c r="I144" s="4"/>
      <c r="J144" s="8"/>
      <c r="K144" s="5"/>
      <c r="L144" s="4"/>
      <c r="M144" s="4"/>
      <c r="N144" s="4"/>
    </row>
    <row r="145" spans="1:14" s="3" customFormat="1" ht="11.25">
      <c r="A145" s="85">
        <v>3074</v>
      </c>
      <c r="B145" s="90" t="s">
        <v>286</v>
      </c>
      <c r="C145" s="98" t="s">
        <v>64</v>
      </c>
      <c r="D145" s="85" t="s">
        <v>55</v>
      </c>
      <c r="E145" s="85" t="s">
        <v>43</v>
      </c>
      <c r="F145" s="85" t="s">
        <v>44</v>
      </c>
      <c r="G145" s="85" t="s">
        <v>192</v>
      </c>
      <c r="H145" s="86">
        <v>3</v>
      </c>
      <c r="I145" s="4"/>
      <c r="J145" s="8"/>
      <c r="K145" s="8"/>
      <c r="L145" s="4"/>
      <c r="M145" s="4"/>
      <c r="N145" s="4"/>
    </row>
    <row r="146" spans="1:14" s="3" customFormat="1" ht="11.25">
      <c r="A146" s="82">
        <v>3184</v>
      </c>
      <c r="B146" s="91" t="s">
        <v>290</v>
      </c>
      <c r="C146" s="99" t="s">
        <v>72</v>
      </c>
      <c r="D146" s="82" t="s">
        <v>55</v>
      </c>
      <c r="E146" s="82" t="s">
        <v>43</v>
      </c>
      <c r="F146" s="82" t="s">
        <v>44</v>
      </c>
      <c r="G146" s="82" t="s">
        <v>192</v>
      </c>
      <c r="H146" s="83">
        <v>5</v>
      </c>
      <c r="I146" s="4"/>
      <c r="J146" s="8"/>
      <c r="K146" s="8"/>
      <c r="L146" s="4"/>
      <c r="M146" s="4"/>
      <c r="N146" s="4"/>
    </row>
    <row r="147" spans="1:14" s="3" customFormat="1" ht="11.25">
      <c r="A147" s="85">
        <v>3279</v>
      </c>
      <c r="B147" s="90" t="s">
        <v>313</v>
      </c>
      <c r="C147" s="98" t="s">
        <v>139</v>
      </c>
      <c r="D147" s="85" t="s">
        <v>55</v>
      </c>
      <c r="E147" s="85" t="s">
        <v>43</v>
      </c>
      <c r="F147" s="85" t="s">
        <v>44</v>
      </c>
      <c r="G147" s="85" t="s">
        <v>192</v>
      </c>
      <c r="H147" s="86">
        <v>3</v>
      </c>
      <c r="I147" s="4"/>
      <c r="J147" s="8"/>
      <c r="K147" s="4"/>
      <c r="L147" s="4"/>
      <c r="M147" s="4"/>
      <c r="N147" s="4"/>
    </row>
    <row r="148" spans="1:14" s="3" customFormat="1" ht="11.25">
      <c r="A148" s="85">
        <v>727</v>
      </c>
      <c r="B148" s="90" t="s">
        <v>106</v>
      </c>
      <c r="C148" s="98" t="s">
        <v>42</v>
      </c>
      <c r="D148" s="85" t="s">
        <v>328</v>
      </c>
      <c r="E148" s="85" t="s">
        <v>43</v>
      </c>
      <c r="F148" s="85" t="s">
        <v>44</v>
      </c>
      <c r="G148" s="85" t="s">
        <v>107</v>
      </c>
      <c r="H148" s="86">
        <v>2</v>
      </c>
      <c r="I148" s="4"/>
      <c r="J148" s="8"/>
      <c r="K148" s="8"/>
      <c r="L148" s="5"/>
      <c r="M148" s="4"/>
      <c r="N148" s="4"/>
    </row>
    <row r="149" spans="1:14" s="3" customFormat="1" ht="11.25">
      <c r="A149" s="85">
        <v>810</v>
      </c>
      <c r="B149" s="90" t="s">
        <v>114</v>
      </c>
      <c r="C149" s="98" t="s">
        <v>52</v>
      </c>
      <c r="D149" s="85" t="s">
        <v>55</v>
      </c>
      <c r="E149" s="85" t="s">
        <v>43</v>
      </c>
      <c r="F149" s="85" t="s">
        <v>44</v>
      </c>
      <c r="G149" s="85" t="s">
        <v>107</v>
      </c>
      <c r="H149" s="86" t="s">
        <v>55</v>
      </c>
      <c r="I149" s="4"/>
      <c r="J149" s="8"/>
      <c r="K149" s="5"/>
      <c r="L149" s="4"/>
      <c r="M149" s="4"/>
      <c r="N149" s="4"/>
    </row>
    <row r="150" spans="1:14" s="3" customFormat="1" ht="11.25">
      <c r="A150" s="84">
        <v>833</v>
      </c>
      <c r="B150" s="90" t="s">
        <v>115</v>
      </c>
      <c r="C150" s="98" t="s">
        <v>79</v>
      </c>
      <c r="D150" s="85" t="s">
        <v>328</v>
      </c>
      <c r="E150" s="85" t="s">
        <v>43</v>
      </c>
      <c r="F150" s="85" t="s">
        <v>44</v>
      </c>
      <c r="G150" s="85" t="s">
        <v>107</v>
      </c>
      <c r="H150" s="86">
        <v>1</v>
      </c>
      <c r="I150" s="4"/>
      <c r="J150" s="8"/>
      <c r="K150" s="4"/>
      <c r="L150" s="4"/>
      <c r="M150" s="4"/>
      <c r="N150" s="4"/>
    </row>
    <row r="151" spans="1:14" s="3" customFormat="1" ht="11.25">
      <c r="A151" s="85">
        <v>908</v>
      </c>
      <c r="B151" s="90" t="s">
        <v>124</v>
      </c>
      <c r="C151" s="98" t="s">
        <v>52</v>
      </c>
      <c r="D151" s="85" t="s">
        <v>299</v>
      </c>
      <c r="E151" s="85" t="s">
        <v>43</v>
      </c>
      <c r="F151" s="85" t="s">
        <v>44</v>
      </c>
      <c r="G151" s="85" t="s">
        <v>107</v>
      </c>
      <c r="H151" s="86">
        <v>2</v>
      </c>
      <c r="I151" s="4"/>
      <c r="J151" s="8"/>
      <c r="K151" s="4"/>
      <c r="L151" s="4"/>
      <c r="M151" s="4"/>
      <c r="N151" s="4"/>
    </row>
    <row r="152" spans="1:14" s="3" customFormat="1" ht="11.25">
      <c r="A152" s="85">
        <v>1156</v>
      </c>
      <c r="B152" s="90" t="s">
        <v>124</v>
      </c>
      <c r="C152" s="98" t="s">
        <v>140</v>
      </c>
      <c r="D152" s="85" t="s">
        <v>55</v>
      </c>
      <c r="E152" s="85" t="s">
        <v>43</v>
      </c>
      <c r="F152" s="85" t="s">
        <v>44</v>
      </c>
      <c r="G152" s="85" t="s">
        <v>107</v>
      </c>
      <c r="H152" s="86">
        <v>2</v>
      </c>
      <c r="I152" s="4"/>
      <c r="J152" s="8"/>
      <c r="K152" s="8"/>
      <c r="L152" s="4"/>
      <c r="M152" s="4"/>
      <c r="N152" s="4"/>
    </row>
    <row r="153" spans="1:14" s="3" customFormat="1" ht="11.25">
      <c r="A153" s="85">
        <v>1301</v>
      </c>
      <c r="B153" s="90" t="s">
        <v>147</v>
      </c>
      <c r="C153" s="98" t="s">
        <v>78</v>
      </c>
      <c r="D153" s="85" t="s">
        <v>55</v>
      </c>
      <c r="E153" s="85" t="s">
        <v>43</v>
      </c>
      <c r="F153" s="85" t="s">
        <v>44</v>
      </c>
      <c r="G153" s="85" t="s">
        <v>107</v>
      </c>
      <c r="H153" s="86">
        <v>1</v>
      </c>
      <c r="I153" s="4"/>
      <c r="J153" s="8"/>
      <c r="K153" s="4"/>
      <c r="L153" s="4"/>
      <c r="M153" s="4"/>
      <c r="N153" s="4"/>
    </row>
    <row r="154" spans="1:14" s="3" customFormat="1" ht="11.25">
      <c r="A154" s="85">
        <v>1407</v>
      </c>
      <c r="B154" s="90" t="s">
        <v>160</v>
      </c>
      <c r="C154" s="98" t="s">
        <v>57</v>
      </c>
      <c r="D154" s="85" t="s">
        <v>55</v>
      </c>
      <c r="E154" s="85" t="s">
        <v>43</v>
      </c>
      <c r="F154" s="85" t="s">
        <v>44</v>
      </c>
      <c r="G154" s="85" t="s">
        <v>107</v>
      </c>
      <c r="H154" s="86" t="s">
        <v>55</v>
      </c>
      <c r="I154" s="4"/>
      <c r="J154" s="8"/>
      <c r="K154" s="8"/>
      <c r="L154" s="4"/>
      <c r="M154" s="4"/>
      <c r="N154" s="4"/>
    </row>
    <row r="155" spans="1:14" s="3" customFormat="1" ht="11.25">
      <c r="A155" s="85">
        <v>1597</v>
      </c>
      <c r="B155" s="90" t="s">
        <v>168</v>
      </c>
      <c r="C155" s="98" t="s">
        <v>92</v>
      </c>
      <c r="D155" s="85" t="s">
        <v>55</v>
      </c>
      <c r="E155" s="85" t="s">
        <v>43</v>
      </c>
      <c r="F155" s="85" t="s">
        <v>44</v>
      </c>
      <c r="G155" s="85" t="s">
        <v>107</v>
      </c>
      <c r="H155" s="86">
        <v>5</v>
      </c>
      <c r="I155" s="4"/>
      <c r="J155" s="8"/>
      <c r="K155" s="4"/>
      <c r="L155" s="4"/>
      <c r="M155" s="4"/>
      <c r="N155" s="4"/>
    </row>
    <row r="156" spans="1:14" s="3" customFormat="1" ht="11.25">
      <c r="A156" s="85">
        <v>1599</v>
      </c>
      <c r="B156" s="90" t="s">
        <v>169</v>
      </c>
      <c r="C156" s="98" t="s">
        <v>102</v>
      </c>
      <c r="D156" s="85" t="s">
        <v>55</v>
      </c>
      <c r="E156" s="85" t="s">
        <v>43</v>
      </c>
      <c r="F156" s="85" t="s">
        <v>44</v>
      </c>
      <c r="G156" s="85" t="s">
        <v>107</v>
      </c>
      <c r="H156" s="86">
        <v>4</v>
      </c>
      <c r="I156" s="4"/>
      <c r="J156" s="8"/>
      <c r="K156" s="4"/>
      <c r="L156" s="4"/>
      <c r="M156" s="4"/>
      <c r="N156" s="4"/>
    </row>
    <row r="157" spans="1:14" s="3" customFormat="1" ht="11.25">
      <c r="A157" s="85">
        <v>1652</v>
      </c>
      <c r="B157" s="90" t="s">
        <v>174</v>
      </c>
      <c r="C157" s="98" t="s">
        <v>52</v>
      </c>
      <c r="D157" s="85" t="s">
        <v>55</v>
      </c>
      <c r="E157" s="85" t="s">
        <v>43</v>
      </c>
      <c r="F157" s="85" t="s">
        <v>44</v>
      </c>
      <c r="G157" s="85" t="s">
        <v>107</v>
      </c>
      <c r="H157" s="86" t="s">
        <v>55</v>
      </c>
      <c r="I157" s="4"/>
      <c r="J157" s="8"/>
      <c r="K157" s="4"/>
      <c r="L157" s="4"/>
      <c r="M157" s="4"/>
      <c r="N157" s="4"/>
    </row>
    <row r="158" spans="1:14" s="3" customFormat="1" ht="11.25">
      <c r="A158" s="85">
        <v>1654</v>
      </c>
      <c r="B158" s="90" t="s">
        <v>177</v>
      </c>
      <c r="C158" s="98" t="s">
        <v>92</v>
      </c>
      <c r="D158" s="85" t="s">
        <v>55</v>
      </c>
      <c r="E158" s="85" t="s">
        <v>43</v>
      </c>
      <c r="F158" s="85" t="s">
        <v>44</v>
      </c>
      <c r="G158" s="85" t="s">
        <v>107</v>
      </c>
      <c r="H158" s="86">
        <v>3</v>
      </c>
      <c r="I158" s="4"/>
      <c r="J158" s="8"/>
      <c r="K158" s="4"/>
      <c r="L158" s="4"/>
      <c r="M158" s="4"/>
      <c r="N158" s="4"/>
    </row>
    <row r="159" spans="1:14" s="3" customFormat="1" ht="11.25">
      <c r="A159" s="85">
        <v>1882</v>
      </c>
      <c r="B159" s="90" t="s">
        <v>190</v>
      </c>
      <c r="C159" s="98" t="s">
        <v>39</v>
      </c>
      <c r="D159" s="85" t="s">
        <v>55</v>
      </c>
      <c r="E159" s="85" t="s">
        <v>43</v>
      </c>
      <c r="F159" s="85" t="s">
        <v>44</v>
      </c>
      <c r="G159" s="85" t="s">
        <v>107</v>
      </c>
      <c r="H159" s="86">
        <v>2</v>
      </c>
      <c r="I159" s="4"/>
      <c r="J159" s="8"/>
      <c r="K159" s="5"/>
      <c r="L159" s="4"/>
      <c r="M159" s="4"/>
      <c r="N159" s="4"/>
    </row>
    <row r="160" spans="1:14" s="3" customFormat="1" ht="11.25">
      <c r="A160" s="84">
        <v>2076</v>
      </c>
      <c r="B160" s="90" t="s">
        <v>174</v>
      </c>
      <c r="C160" s="98" t="s">
        <v>139</v>
      </c>
      <c r="D160" s="85" t="s">
        <v>55</v>
      </c>
      <c r="E160" s="85" t="s">
        <v>43</v>
      </c>
      <c r="F160" s="85" t="s">
        <v>44</v>
      </c>
      <c r="G160" s="85" t="s">
        <v>107</v>
      </c>
      <c r="H160" s="86" t="s">
        <v>55</v>
      </c>
      <c r="I160" s="4"/>
      <c r="J160" s="8"/>
      <c r="K160" s="5"/>
      <c r="L160" s="4"/>
      <c r="M160" s="4"/>
      <c r="N160" s="4"/>
    </row>
    <row r="161" spans="1:14" s="3" customFormat="1" ht="11.25">
      <c r="A161" s="85">
        <v>2107</v>
      </c>
      <c r="B161" s="90" t="s">
        <v>304</v>
      </c>
      <c r="C161" s="98" t="s">
        <v>198</v>
      </c>
      <c r="D161" s="85" t="s">
        <v>336</v>
      </c>
      <c r="E161" s="85" t="s">
        <v>43</v>
      </c>
      <c r="F161" s="85" t="s">
        <v>44</v>
      </c>
      <c r="G161" s="85" t="s">
        <v>107</v>
      </c>
      <c r="H161" s="86" t="s">
        <v>55</v>
      </c>
      <c r="I161" s="4"/>
      <c r="J161" s="8"/>
      <c r="K161" s="4"/>
      <c r="L161" s="4"/>
      <c r="M161" s="4"/>
      <c r="N161" s="4"/>
    </row>
    <row r="162" spans="1:14" s="3" customFormat="1" ht="11.25">
      <c r="A162" s="82">
        <v>2134</v>
      </c>
      <c r="B162" s="91" t="s">
        <v>201</v>
      </c>
      <c r="C162" s="99" t="s">
        <v>202</v>
      </c>
      <c r="D162" s="82" t="s">
        <v>55</v>
      </c>
      <c r="E162" s="82" t="s">
        <v>43</v>
      </c>
      <c r="F162" s="82" t="s">
        <v>44</v>
      </c>
      <c r="G162" s="85" t="s">
        <v>107</v>
      </c>
      <c r="H162" s="86">
        <v>5</v>
      </c>
      <c r="I162" s="4"/>
      <c r="J162" s="8"/>
      <c r="K162" s="8"/>
      <c r="L162" s="4"/>
      <c r="M162" s="4"/>
      <c r="N162" s="4"/>
    </row>
    <row r="163" spans="1:14" s="3" customFormat="1" ht="11.25">
      <c r="A163" s="85">
        <v>2148</v>
      </c>
      <c r="B163" s="90" t="s">
        <v>95</v>
      </c>
      <c r="C163" s="98" t="s">
        <v>92</v>
      </c>
      <c r="D163" s="85" t="s">
        <v>55</v>
      </c>
      <c r="E163" s="85" t="s">
        <v>43</v>
      </c>
      <c r="F163" s="85" t="s">
        <v>44</v>
      </c>
      <c r="G163" s="85" t="s">
        <v>107</v>
      </c>
      <c r="H163" s="86">
        <v>2</v>
      </c>
      <c r="I163" s="4"/>
      <c r="J163" s="8"/>
      <c r="K163" s="5"/>
      <c r="L163" s="4"/>
      <c r="M163" s="4"/>
      <c r="N163" s="4"/>
    </row>
    <row r="164" spans="1:14" s="3" customFormat="1" ht="11.25">
      <c r="A164" s="84">
        <v>2583</v>
      </c>
      <c r="B164" s="90" t="s">
        <v>220</v>
      </c>
      <c r="C164" s="98" t="s">
        <v>54</v>
      </c>
      <c r="D164" s="85" t="s">
        <v>55</v>
      </c>
      <c r="E164" s="85" t="s">
        <v>43</v>
      </c>
      <c r="F164" s="85" t="s">
        <v>44</v>
      </c>
      <c r="G164" s="85" t="s">
        <v>107</v>
      </c>
      <c r="H164" s="86">
        <v>3</v>
      </c>
      <c r="I164" s="4"/>
      <c r="J164" s="8"/>
      <c r="K164" s="5"/>
      <c r="L164" s="4"/>
      <c r="M164" s="4"/>
      <c r="N164" s="4"/>
    </row>
    <row r="165" spans="1:14" s="3" customFormat="1" ht="11.25">
      <c r="A165" s="85">
        <v>2681</v>
      </c>
      <c r="B165" s="90" t="s">
        <v>228</v>
      </c>
      <c r="C165" s="98" t="s">
        <v>229</v>
      </c>
      <c r="D165" s="85" t="s">
        <v>55</v>
      </c>
      <c r="E165" s="85" t="s">
        <v>43</v>
      </c>
      <c r="F165" s="85" t="s">
        <v>44</v>
      </c>
      <c r="G165" s="85" t="s">
        <v>107</v>
      </c>
      <c r="H165" s="86">
        <v>0</v>
      </c>
      <c r="I165" s="4"/>
      <c r="J165" s="8"/>
      <c r="K165" s="4"/>
      <c r="L165" s="4"/>
      <c r="M165" s="4"/>
      <c r="N165" s="4"/>
    </row>
    <row r="166" spans="1:14" s="3" customFormat="1" ht="11.25">
      <c r="A166" s="85">
        <v>2707</v>
      </c>
      <c r="B166" s="90" t="s">
        <v>234</v>
      </c>
      <c r="C166" s="98" t="s">
        <v>235</v>
      </c>
      <c r="D166" s="85" t="s">
        <v>303</v>
      </c>
      <c r="E166" s="85" t="s">
        <v>43</v>
      </c>
      <c r="F166" s="85" t="s">
        <v>44</v>
      </c>
      <c r="G166" s="85" t="s">
        <v>107</v>
      </c>
      <c r="H166" s="86">
        <v>4</v>
      </c>
      <c r="I166" s="4"/>
      <c r="J166" s="8"/>
      <c r="K166" s="8"/>
      <c r="L166" s="4"/>
      <c r="M166" s="4"/>
      <c r="N166" s="4"/>
    </row>
    <row r="167" spans="1:14" s="3" customFormat="1" ht="11.25">
      <c r="A167" s="85">
        <v>2754</v>
      </c>
      <c r="B167" s="90" t="s">
        <v>238</v>
      </c>
      <c r="C167" s="98" t="s">
        <v>102</v>
      </c>
      <c r="D167" s="85" t="s">
        <v>55</v>
      </c>
      <c r="E167" s="85" t="s">
        <v>43</v>
      </c>
      <c r="F167" s="85" t="s">
        <v>44</v>
      </c>
      <c r="G167" s="85" t="s">
        <v>107</v>
      </c>
      <c r="H167" s="86">
        <v>5</v>
      </c>
      <c r="I167" s="4"/>
      <c r="J167" s="8"/>
      <c r="K167" s="5"/>
      <c r="L167" s="4"/>
      <c r="M167" s="4"/>
      <c r="N167" s="4"/>
    </row>
    <row r="168" spans="1:14" s="3" customFormat="1" ht="11.25">
      <c r="A168" s="85">
        <v>2757</v>
      </c>
      <c r="B168" s="90" t="s">
        <v>124</v>
      </c>
      <c r="C168" s="98" t="s">
        <v>49</v>
      </c>
      <c r="D168" s="85" t="s">
        <v>55</v>
      </c>
      <c r="E168" s="85" t="s">
        <v>43</v>
      </c>
      <c r="F168" s="85" t="s">
        <v>44</v>
      </c>
      <c r="G168" s="85" t="s">
        <v>107</v>
      </c>
      <c r="H168" s="86">
        <v>0</v>
      </c>
      <c r="I168" s="4"/>
      <c r="J168" s="8"/>
      <c r="K168" s="8"/>
      <c r="L168" s="4"/>
      <c r="M168" s="4"/>
      <c r="N168" s="4"/>
    </row>
    <row r="169" spans="1:14" s="3" customFormat="1" ht="11.25">
      <c r="A169" s="85">
        <v>2773</v>
      </c>
      <c r="B169" s="90" t="s">
        <v>134</v>
      </c>
      <c r="C169" s="98" t="s">
        <v>79</v>
      </c>
      <c r="D169" s="85" t="s">
        <v>55</v>
      </c>
      <c r="E169" s="85" t="s">
        <v>43</v>
      </c>
      <c r="F169" s="85" t="s">
        <v>44</v>
      </c>
      <c r="G169" s="85" t="s">
        <v>107</v>
      </c>
      <c r="H169" s="86">
        <v>1</v>
      </c>
      <c r="I169" s="4"/>
      <c r="J169" s="8"/>
      <c r="K169" s="8"/>
      <c r="L169" s="4"/>
      <c r="M169" s="4"/>
      <c r="N169" s="4"/>
    </row>
    <row r="170" spans="1:14" s="3" customFormat="1" ht="11.25">
      <c r="A170" s="85">
        <v>2817</v>
      </c>
      <c r="B170" s="90" t="s">
        <v>244</v>
      </c>
      <c r="C170" s="98" t="s">
        <v>49</v>
      </c>
      <c r="D170" s="85" t="s">
        <v>299</v>
      </c>
      <c r="E170" s="85" t="s">
        <v>43</v>
      </c>
      <c r="F170" s="85" t="s">
        <v>44</v>
      </c>
      <c r="G170" s="85" t="s">
        <v>107</v>
      </c>
      <c r="H170" s="86">
        <v>1</v>
      </c>
      <c r="I170" s="4"/>
      <c r="J170" s="8"/>
      <c r="K170" s="8"/>
      <c r="L170" s="4"/>
      <c r="M170" s="4"/>
      <c r="N170" s="4"/>
    </row>
    <row r="171" spans="1:14" s="3" customFormat="1" ht="11.25">
      <c r="A171" s="85">
        <v>2832</v>
      </c>
      <c r="B171" s="90" t="s">
        <v>156</v>
      </c>
      <c r="C171" s="98" t="s">
        <v>139</v>
      </c>
      <c r="D171" s="85" t="s">
        <v>299</v>
      </c>
      <c r="E171" s="85" t="s">
        <v>43</v>
      </c>
      <c r="F171" s="85" t="s">
        <v>44</v>
      </c>
      <c r="G171" s="85" t="s">
        <v>107</v>
      </c>
      <c r="H171" s="86">
        <v>3</v>
      </c>
      <c r="I171" s="4"/>
      <c r="J171" s="8"/>
      <c r="K171" s="8"/>
      <c r="L171" s="4"/>
      <c r="M171" s="4"/>
      <c r="N171" s="4"/>
    </row>
    <row r="172" spans="1:14" s="3" customFormat="1" ht="11.25">
      <c r="A172" s="85">
        <v>2880</v>
      </c>
      <c r="B172" s="90" t="s">
        <v>255</v>
      </c>
      <c r="C172" s="98" t="s">
        <v>251</v>
      </c>
      <c r="D172" s="85" t="s">
        <v>300</v>
      </c>
      <c r="E172" s="85" t="s">
        <v>43</v>
      </c>
      <c r="F172" s="85" t="s">
        <v>44</v>
      </c>
      <c r="G172" s="85" t="s">
        <v>107</v>
      </c>
      <c r="H172" s="86">
        <v>0</v>
      </c>
      <c r="I172" s="4"/>
      <c r="J172" s="8"/>
      <c r="K172" s="4"/>
      <c r="L172" s="4"/>
      <c r="M172" s="4"/>
      <c r="N172" s="4"/>
    </row>
    <row r="173" spans="1:14" s="3" customFormat="1" ht="11.25">
      <c r="A173" s="85">
        <v>2883</v>
      </c>
      <c r="B173" s="90" t="s">
        <v>258</v>
      </c>
      <c r="C173" s="98" t="s">
        <v>52</v>
      </c>
      <c r="D173" s="85" t="s">
        <v>55</v>
      </c>
      <c r="E173" s="85" t="s">
        <v>43</v>
      </c>
      <c r="F173" s="85" t="s">
        <v>44</v>
      </c>
      <c r="G173" s="85" t="s">
        <v>107</v>
      </c>
      <c r="H173" s="86">
        <v>2</v>
      </c>
      <c r="I173" s="4"/>
      <c r="J173" s="8"/>
      <c r="K173" s="4"/>
      <c r="L173" s="4"/>
      <c r="M173" s="4"/>
      <c r="N173" s="4"/>
    </row>
    <row r="174" spans="1:14" s="3" customFormat="1" ht="11.25">
      <c r="A174" s="85">
        <v>2886</v>
      </c>
      <c r="B174" s="90" t="s">
        <v>259</v>
      </c>
      <c r="C174" s="98" t="s">
        <v>126</v>
      </c>
      <c r="D174" s="85" t="s">
        <v>300</v>
      </c>
      <c r="E174" s="85" t="s">
        <v>43</v>
      </c>
      <c r="F174" s="85" t="s">
        <v>44</v>
      </c>
      <c r="G174" s="85" t="s">
        <v>107</v>
      </c>
      <c r="H174" s="86">
        <v>4</v>
      </c>
      <c r="I174" s="4"/>
      <c r="J174" s="8"/>
      <c r="K174" s="4"/>
      <c r="L174" s="4"/>
      <c r="M174" s="4"/>
      <c r="N174" s="4"/>
    </row>
    <row r="175" spans="1:14" s="3" customFormat="1" ht="11.25">
      <c r="A175" s="85">
        <v>2939</v>
      </c>
      <c r="B175" s="90" t="s">
        <v>268</v>
      </c>
      <c r="C175" s="98" t="s">
        <v>185</v>
      </c>
      <c r="D175" s="85" t="s">
        <v>300</v>
      </c>
      <c r="E175" s="85" t="s">
        <v>43</v>
      </c>
      <c r="F175" s="85" t="s">
        <v>44</v>
      </c>
      <c r="G175" s="85" t="s">
        <v>107</v>
      </c>
      <c r="H175" s="86">
        <v>5</v>
      </c>
      <c r="I175" s="4"/>
      <c r="J175" s="8"/>
      <c r="K175" s="8"/>
      <c r="L175" s="4"/>
      <c r="M175" s="4"/>
      <c r="N175" s="4"/>
    </row>
    <row r="176" spans="1:14" s="3" customFormat="1" ht="11.25">
      <c r="A176" s="85">
        <v>3072</v>
      </c>
      <c r="B176" s="90" t="s">
        <v>285</v>
      </c>
      <c r="C176" s="98" t="s">
        <v>110</v>
      </c>
      <c r="D176" s="85" t="s">
        <v>336</v>
      </c>
      <c r="E176" s="85" t="s">
        <v>43</v>
      </c>
      <c r="F176" s="85" t="s">
        <v>44</v>
      </c>
      <c r="G176" s="85" t="s">
        <v>107</v>
      </c>
      <c r="H176" s="86">
        <v>1</v>
      </c>
      <c r="I176" s="4"/>
      <c r="J176" s="8"/>
      <c r="K176" s="8"/>
      <c r="L176" s="4"/>
      <c r="M176" s="4"/>
      <c r="N176" s="4"/>
    </row>
    <row r="177" spans="1:14" s="3" customFormat="1" ht="11.25">
      <c r="A177" s="84">
        <v>3241</v>
      </c>
      <c r="B177" s="90" t="s">
        <v>291</v>
      </c>
      <c r="C177" s="98" t="s">
        <v>139</v>
      </c>
      <c r="D177" s="85" t="s">
        <v>55</v>
      </c>
      <c r="E177" s="85" t="s">
        <v>43</v>
      </c>
      <c r="F177" s="85" t="s">
        <v>44</v>
      </c>
      <c r="G177" s="85" t="s">
        <v>107</v>
      </c>
      <c r="H177" s="86">
        <v>4</v>
      </c>
      <c r="I177" s="4"/>
      <c r="J177" s="8"/>
      <c r="K177" s="5"/>
      <c r="L177" s="4"/>
      <c r="M177" s="4"/>
      <c r="N177" s="4"/>
    </row>
    <row r="178" spans="1:14" s="3" customFormat="1" ht="11.25">
      <c r="A178" s="85">
        <v>3280</v>
      </c>
      <c r="B178" s="90" t="s">
        <v>314</v>
      </c>
      <c r="C178" s="98" t="s">
        <v>185</v>
      </c>
      <c r="D178" s="85" t="s">
        <v>336</v>
      </c>
      <c r="E178" s="85" t="s">
        <v>43</v>
      </c>
      <c r="F178" s="85" t="s">
        <v>44</v>
      </c>
      <c r="G178" s="85" t="s">
        <v>107</v>
      </c>
      <c r="H178" s="86">
        <v>4</v>
      </c>
      <c r="I178" s="4"/>
      <c r="J178" s="8"/>
      <c r="K178" s="8"/>
      <c r="L178" s="4"/>
      <c r="M178" s="4"/>
      <c r="N178" s="4"/>
    </row>
    <row r="179" spans="1:14" s="3" customFormat="1" ht="11.25">
      <c r="A179" s="85">
        <v>433</v>
      </c>
      <c r="B179" s="90" t="s">
        <v>83</v>
      </c>
      <c r="C179" s="98" t="s">
        <v>54</v>
      </c>
      <c r="D179" s="85" t="s">
        <v>299</v>
      </c>
      <c r="E179" s="85" t="s">
        <v>43</v>
      </c>
      <c r="F179" s="85" t="s">
        <v>47</v>
      </c>
      <c r="G179" s="85" t="s">
        <v>58</v>
      </c>
      <c r="H179" s="86" t="s">
        <v>55</v>
      </c>
      <c r="I179" s="4"/>
      <c r="J179" s="8"/>
      <c r="K179" s="4"/>
      <c r="L179" s="4"/>
      <c r="M179" s="4"/>
      <c r="N179" s="4"/>
    </row>
    <row r="180" spans="1:14" s="3" customFormat="1" ht="11.25">
      <c r="A180" s="85">
        <v>2570</v>
      </c>
      <c r="B180" s="90" t="s">
        <v>218</v>
      </c>
      <c r="C180" s="98" t="s">
        <v>68</v>
      </c>
      <c r="D180" s="85" t="s">
        <v>336</v>
      </c>
      <c r="E180" s="85" t="s">
        <v>43</v>
      </c>
      <c r="F180" s="85" t="s">
        <v>47</v>
      </c>
      <c r="G180" s="85" t="s">
        <v>58</v>
      </c>
      <c r="H180" s="86">
        <v>2</v>
      </c>
      <c r="I180" s="4"/>
      <c r="J180" s="8"/>
      <c r="K180" s="8"/>
      <c r="L180" s="4"/>
      <c r="M180" s="4"/>
      <c r="N180" s="4"/>
    </row>
    <row r="181" spans="1:14" s="3" customFormat="1" ht="11.25">
      <c r="A181" s="85">
        <v>225</v>
      </c>
      <c r="B181" s="90" t="s">
        <v>56</v>
      </c>
      <c r="C181" s="98" t="s">
        <v>57</v>
      </c>
      <c r="D181" s="85" t="s">
        <v>325</v>
      </c>
      <c r="E181" s="85" t="s">
        <v>43</v>
      </c>
      <c r="F181" s="85" t="s">
        <v>47</v>
      </c>
      <c r="G181" s="85" t="s">
        <v>330</v>
      </c>
      <c r="H181" s="86">
        <v>4</v>
      </c>
      <c r="I181" s="4"/>
      <c r="J181" s="8"/>
      <c r="K181" s="8"/>
      <c r="L181" s="4"/>
      <c r="M181" s="4"/>
      <c r="N181" s="4"/>
    </row>
    <row r="182" spans="1:14" s="3" customFormat="1" ht="11.25">
      <c r="A182" s="85">
        <v>535</v>
      </c>
      <c r="B182" s="90" t="s">
        <v>89</v>
      </c>
      <c r="C182" s="98" t="s">
        <v>90</v>
      </c>
      <c r="D182" s="85" t="s">
        <v>325</v>
      </c>
      <c r="E182" s="85" t="s">
        <v>43</v>
      </c>
      <c r="F182" s="85" t="s">
        <v>47</v>
      </c>
      <c r="G182" s="85" t="s">
        <v>330</v>
      </c>
      <c r="H182" s="86">
        <v>4</v>
      </c>
      <c r="I182" s="4"/>
      <c r="J182" s="8"/>
      <c r="K182" s="5"/>
      <c r="L182" s="4"/>
      <c r="M182" s="4"/>
      <c r="N182" s="4"/>
    </row>
    <row r="183" spans="1:14" s="3" customFormat="1" ht="11.25">
      <c r="A183" s="85">
        <v>712</v>
      </c>
      <c r="B183" s="90" t="s">
        <v>104</v>
      </c>
      <c r="C183" s="98" t="s">
        <v>105</v>
      </c>
      <c r="D183" s="85" t="s">
        <v>299</v>
      </c>
      <c r="E183" s="85" t="s">
        <v>43</v>
      </c>
      <c r="F183" s="85" t="s">
        <v>47</v>
      </c>
      <c r="G183" s="85" t="s">
        <v>330</v>
      </c>
      <c r="H183" s="86">
        <v>3</v>
      </c>
      <c r="I183" s="4"/>
      <c r="J183" s="8"/>
      <c r="K183" s="5"/>
      <c r="L183" s="4"/>
      <c r="M183" s="4"/>
      <c r="N183" s="4"/>
    </row>
    <row r="184" spans="1:14" s="3" customFormat="1" ht="11.25">
      <c r="A184" s="85">
        <v>1113</v>
      </c>
      <c r="B184" s="90" t="s">
        <v>83</v>
      </c>
      <c r="C184" s="98" t="s">
        <v>54</v>
      </c>
      <c r="D184" s="85" t="s">
        <v>55</v>
      </c>
      <c r="E184" s="85" t="s">
        <v>43</v>
      </c>
      <c r="F184" s="85" t="s">
        <v>47</v>
      </c>
      <c r="G184" s="85" t="s">
        <v>330</v>
      </c>
      <c r="H184" s="86">
        <v>1</v>
      </c>
      <c r="I184" s="4"/>
      <c r="J184" s="8"/>
      <c r="K184" s="8"/>
      <c r="L184" s="4"/>
      <c r="M184" s="4"/>
      <c r="N184" s="4"/>
    </row>
    <row r="185" spans="1:14" s="3" customFormat="1" ht="11.25">
      <c r="A185" s="85">
        <v>2395</v>
      </c>
      <c r="B185" s="90" t="s">
        <v>208</v>
      </c>
      <c r="C185" s="98" t="s">
        <v>64</v>
      </c>
      <c r="D185" s="85" t="s">
        <v>328</v>
      </c>
      <c r="E185" s="85" t="s">
        <v>43</v>
      </c>
      <c r="F185" s="85" t="s">
        <v>47</v>
      </c>
      <c r="G185" s="85" t="s">
        <v>330</v>
      </c>
      <c r="H185" s="86">
        <v>4</v>
      </c>
      <c r="I185" s="4"/>
      <c r="J185" s="8"/>
      <c r="K185" s="4"/>
      <c r="L185" s="4"/>
      <c r="M185" s="4"/>
      <c r="N185" s="4"/>
    </row>
    <row r="186" spans="1:12" ht="11.25">
      <c r="A186" s="84">
        <v>2396</v>
      </c>
      <c r="B186" s="90" t="s">
        <v>208</v>
      </c>
      <c r="C186" s="98" t="s">
        <v>42</v>
      </c>
      <c r="D186" s="85" t="s">
        <v>55</v>
      </c>
      <c r="E186" s="85" t="s">
        <v>43</v>
      </c>
      <c r="F186" s="85" t="s">
        <v>47</v>
      </c>
      <c r="G186" s="85" t="s">
        <v>330</v>
      </c>
      <c r="H186" s="86">
        <v>4</v>
      </c>
      <c r="K186" s="71"/>
      <c r="L186" s="4"/>
    </row>
    <row r="187" spans="1:14" s="3" customFormat="1" ht="11.25">
      <c r="A187" s="85">
        <v>170</v>
      </c>
      <c r="B187" s="90" t="s">
        <v>41</v>
      </c>
      <c r="C187" s="98" t="s">
        <v>42</v>
      </c>
      <c r="D187" s="85" t="s">
        <v>299</v>
      </c>
      <c r="E187" s="85" t="s">
        <v>43</v>
      </c>
      <c r="F187" s="85" t="s">
        <v>44</v>
      </c>
      <c r="G187" s="85" t="s">
        <v>317</v>
      </c>
      <c r="H187" s="86" t="s">
        <v>55</v>
      </c>
      <c r="I187" s="4"/>
      <c r="J187" s="8"/>
      <c r="K187" s="5"/>
      <c r="L187" s="4"/>
      <c r="M187" s="4"/>
      <c r="N187" s="4"/>
    </row>
    <row r="188" spans="1:14" s="3" customFormat="1" ht="11.25">
      <c r="A188" s="84">
        <v>328</v>
      </c>
      <c r="B188" s="90" t="s">
        <v>37</v>
      </c>
      <c r="C188" s="98" t="s">
        <v>318</v>
      </c>
      <c r="D188" s="85" t="s">
        <v>328</v>
      </c>
      <c r="E188" s="85" t="s">
        <v>43</v>
      </c>
      <c r="F188" s="85" t="s">
        <v>44</v>
      </c>
      <c r="G188" s="85" t="s">
        <v>317</v>
      </c>
      <c r="H188" s="86">
        <v>5</v>
      </c>
      <c r="I188" s="4"/>
      <c r="J188" s="8"/>
      <c r="K188" s="8"/>
      <c r="L188" s="4"/>
      <c r="M188" s="4"/>
      <c r="N188" s="4"/>
    </row>
    <row r="189" spans="1:14" s="3" customFormat="1" ht="11.25">
      <c r="A189" s="85">
        <v>355</v>
      </c>
      <c r="B189" s="90" t="s">
        <v>75</v>
      </c>
      <c r="C189" s="98" t="s">
        <v>76</v>
      </c>
      <c r="D189" s="85" t="s">
        <v>328</v>
      </c>
      <c r="E189" s="85" t="s">
        <v>43</v>
      </c>
      <c r="F189" s="85" t="s">
        <v>44</v>
      </c>
      <c r="G189" s="85" t="s">
        <v>317</v>
      </c>
      <c r="H189" s="86">
        <v>3</v>
      </c>
      <c r="I189" s="4"/>
      <c r="J189" s="8"/>
      <c r="K189" s="8"/>
      <c r="L189" s="4"/>
      <c r="M189" s="4"/>
      <c r="N189" s="4"/>
    </row>
    <row r="190" spans="1:14" s="3" customFormat="1" ht="11.25">
      <c r="A190" s="85">
        <v>358</v>
      </c>
      <c r="B190" s="90" t="s">
        <v>77</v>
      </c>
      <c r="C190" s="98" t="s">
        <v>78</v>
      </c>
      <c r="D190" s="85" t="s">
        <v>299</v>
      </c>
      <c r="E190" s="85" t="s">
        <v>43</v>
      </c>
      <c r="F190" s="85" t="s">
        <v>44</v>
      </c>
      <c r="G190" s="85" t="s">
        <v>317</v>
      </c>
      <c r="H190" s="86">
        <v>1</v>
      </c>
      <c r="I190" s="4"/>
      <c r="J190" s="8"/>
      <c r="K190" s="8"/>
      <c r="L190" s="4"/>
      <c r="M190" s="4"/>
      <c r="N190" s="4"/>
    </row>
    <row r="191" spans="1:14" s="3" customFormat="1" ht="11.25">
      <c r="A191" s="85">
        <v>552</v>
      </c>
      <c r="B191" s="90" t="s">
        <v>93</v>
      </c>
      <c r="C191" s="98" t="s">
        <v>42</v>
      </c>
      <c r="D191" s="85" t="s">
        <v>55</v>
      </c>
      <c r="E191" s="85" t="s">
        <v>43</v>
      </c>
      <c r="F191" s="85" t="s">
        <v>44</v>
      </c>
      <c r="G191" s="85" t="s">
        <v>317</v>
      </c>
      <c r="H191" s="86">
        <v>1</v>
      </c>
      <c r="I191" s="4"/>
      <c r="J191" s="8"/>
      <c r="K191" s="5"/>
      <c r="L191" s="4"/>
      <c r="M191" s="4"/>
      <c r="N191" s="4"/>
    </row>
    <row r="192" spans="1:14" s="3" customFormat="1" ht="11.25">
      <c r="A192" s="85">
        <v>579</v>
      </c>
      <c r="B192" s="90" t="s">
        <v>97</v>
      </c>
      <c r="C192" s="98" t="s">
        <v>98</v>
      </c>
      <c r="D192" s="85" t="s">
        <v>55</v>
      </c>
      <c r="E192" s="85" t="s">
        <v>43</v>
      </c>
      <c r="F192" s="85" t="s">
        <v>44</v>
      </c>
      <c r="G192" s="85" t="s">
        <v>317</v>
      </c>
      <c r="H192" s="86">
        <v>1</v>
      </c>
      <c r="I192" s="4"/>
      <c r="J192" s="8"/>
      <c r="K192" s="5"/>
      <c r="L192" s="4"/>
      <c r="M192" s="4"/>
      <c r="N192" s="4"/>
    </row>
    <row r="193" spans="1:14" s="3" customFormat="1" ht="11.25">
      <c r="A193" s="84">
        <v>783</v>
      </c>
      <c r="B193" s="90" t="s">
        <v>111</v>
      </c>
      <c r="C193" s="98" t="s">
        <v>96</v>
      </c>
      <c r="D193" s="85" t="s">
        <v>299</v>
      </c>
      <c r="E193" s="85" t="s">
        <v>43</v>
      </c>
      <c r="F193" s="85" t="s">
        <v>44</v>
      </c>
      <c r="G193" s="85" t="s">
        <v>317</v>
      </c>
      <c r="H193" s="86">
        <v>5</v>
      </c>
      <c r="I193" s="4"/>
      <c r="J193" s="8"/>
      <c r="K193" s="4"/>
      <c r="L193" s="4"/>
      <c r="M193" s="4"/>
      <c r="N193" s="4"/>
    </row>
    <row r="194" spans="1:14" s="3" customFormat="1" ht="11.25">
      <c r="A194" s="85">
        <v>1020</v>
      </c>
      <c r="B194" s="90" t="s">
        <v>127</v>
      </c>
      <c r="C194" s="98" t="s">
        <v>39</v>
      </c>
      <c r="D194" s="85" t="s">
        <v>55</v>
      </c>
      <c r="E194" s="85" t="s">
        <v>43</v>
      </c>
      <c r="F194" s="85" t="s">
        <v>44</v>
      </c>
      <c r="G194" s="85" t="s">
        <v>317</v>
      </c>
      <c r="H194" s="86">
        <v>5</v>
      </c>
      <c r="I194" s="4"/>
      <c r="J194" s="8"/>
      <c r="K194" s="8"/>
      <c r="L194" s="4"/>
      <c r="M194" s="4"/>
      <c r="N194" s="4"/>
    </row>
    <row r="195" spans="1:14" s="3" customFormat="1" ht="11.25">
      <c r="A195" s="85">
        <v>1030</v>
      </c>
      <c r="B195" s="90" t="s">
        <v>128</v>
      </c>
      <c r="C195" s="98" t="s">
        <v>129</v>
      </c>
      <c r="D195" s="85" t="s">
        <v>299</v>
      </c>
      <c r="E195" s="85" t="s">
        <v>43</v>
      </c>
      <c r="F195" s="85" t="s">
        <v>44</v>
      </c>
      <c r="G195" s="85" t="s">
        <v>317</v>
      </c>
      <c r="H195" s="86" t="s">
        <v>55</v>
      </c>
      <c r="I195" s="4"/>
      <c r="J195" s="8"/>
      <c r="K195" s="8"/>
      <c r="L195" s="4"/>
      <c r="M195" s="4"/>
      <c r="N195" s="4"/>
    </row>
    <row r="196" spans="1:12" ht="11.25">
      <c r="A196" s="82">
        <v>1372</v>
      </c>
      <c r="B196" s="91" t="s">
        <v>155</v>
      </c>
      <c r="C196" s="99" t="s">
        <v>39</v>
      </c>
      <c r="D196" s="82" t="s">
        <v>55</v>
      </c>
      <c r="E196" s="82" t="s">
        <v>43</v>
      </c>
      <c r="F196" s="82" t="s">
        <v>44</v>
      </c>
      <c r="G196" s="82" t="s">
        <v>317</v>
      </c>
      <c r="H196" s="83">
        <v>1</v>
      </c>
      <c r="K196" s="8"/>
      <c r="L196" s="5"/>
    </row>
    <row r="197" spans="1:14" s="3" customFormat="1" ht="11.25">
      <c r="A197" s="85">
        <v>1650</v>
      </c>
      <c r="B197" s="90" t="s">
        <v>172</v>
      </c>
      <c r="C197" s="98" t="s">
        <v>173</v>
      </c>
      <c r="D197" s="85" t="s">
        <v>55</v>
      </c>
      <c r="E197" s="85" t="s">
        <v>43</v>
      </c>
      <c r="F197" s="85" t="s">
        <v>44</v>
      </c>
      <c r="G197" s="85" t="s">
        <v>317</v>
      </c>
      <c r="H197" s="86">
        <v>5</v>
      </c>
      <c r="I197" s="4"/>
      <c r="J197" s="8"/>
      <c r="K197" s="5"/>
      <c r="L197" s="4"/>
      <c r="M197" s="4"/>
      <c r="N197" s="4"/>
    </row>
    <row r="198" spans="1:14" s="3" customFormat="1" ht="11.25">
      <c r="A198" s="85">
        <v>1653</v>
      </c>
      <c r="B198" s="90" t="s">
        <v>175</v>
      </c>
      <c r="C198" s="98" t="s">
        <v>176</v>
      </c>
      <c r="D198" s="85" t="s">
        <v>299</v>
      </c>
      <c r="E198" s="85" t="s">
        <v>43</v>
      </c>
      <c r="F198" s="85" t="s">
        <v>44</v>
      </c>
      <c r="G198" s="85" t="s">
        <v>317</v>
      </c>
      <c r="H198" s="86">
        <v>2</v>
      </c>
      <c r="I198" s="4"/>
      <c r="J198" s="8"/>
      <c r="K198" s="4"/>
      <c r="L198" s="4"/>
      <c r="M198" s="4"/>
      <c r="N198" s="4"/>
    </row>
    <row r="199" spans="1:14" s="3" customFormat="1" ht="11.25">
      <c r="A199" s="85">
        <v>1778</v>
      </c>
      <c r="B199" s="90" t="s">
        <v>183</v>
      </c>
      <c r="C199" s="98" t="s">
        <v>184</v>
      </c>
      <c r="D199" s="85" t="s">
        <v>325</v>
      </c>
      <c r="E199" s="85" t="s">
        <v>43</v>
      </c>
      <c r="F199" s="85" t="s">
        <v>44</v>
      </c>
      <c r="G199" s="85" t="s">
        <v>317</v>
      </c>
      <c r="H199" s="86">
        <v>1</v>
      </c>
      <c r="I199" s="4"/>
      <c r="J199" s="8"/>
      <c r="K199" s="8"/>
      <c r="L199" s="4"/>
      <c r="M199" s="4"/>
      <c r="N199" s="4"/>
    </row>
    <row r="200" spans="1:11" ht="11.25">
      <c r="A200" s="85">
        <v>1780</v>
      </c>
      <c r="B200" s="90" t="s">
        <v>186</v>
      </c>
      <c r="C200" s="98" t="s">
        <v>144</v>
      </c>
      <c r="D200" s="85" t="s">
        <v>55</v>
      </c>
      <c r="E200" s="85" t="s">
        <v>43</v>
      </c>
      <c r="F200" s="85" t="s">
        <v>44</v>
      </c>
      <c r="G200" s="85" t="s">
        <v>317</v>
      </c>
      <c r="H200" s="86">
        <v>0</v>
      </c>
      <c r="K200" s="8"/>
    </row>
    <row r="201" spans="1:11" ht="11.25">
      <c r="A201" s="85">
        <v>1858</v>
      </c>
      <c r="B201" s="90" t="s">
        <v>189</v>
      </c>
      <c r="C201" s="98" t="s">
        <v>50</v>
      </c>
      <c r="D201" s="85" t="s">
        <v>55</v>
      </c>
      <c r="E201" s="85" t="s">
        <v>43</v>
      </c>
      <c r="F201" s="85" t="s">
        <v>44</v>
      </c>
      <c r="G201" s="85" t="s">
        <v>317</v>
      </c>
      <c r="H201" s="86">
        <v>3</v>
      </c>
      <c r="K201" s="8"/>
    </row>
    <row r="202" spans="1:14" s="3" customFormat="1" ht="11.25">
      <c r="A202" s="82">
        <v>2047</v>
      </c>
      <c r="B202" s="91" t="s">
        <v>195</v>
      </c>
      <c r="C202" s="99" t="s">
        <v>72</v>
      </c>
      <c r="D202" s="82" t="s">
        <v>55</v>
      </c>
      <c r="E202" s="82" t="s">
        <v>43</v>
      </c>
      <c r="F202" s="82" t="s">
        <v>44</v>
      </c>
      <c r="G202" s="82" t="s">
        <v>317</v>
      </c>
      <c r="H202" s="83">
        <v>5</v>
      </c>
      <c r="I202" s="4"/>
      <c r="J202" s="8"/>
      <c r="K202" s="8"/>
      <c r="L202" s="4"/>
      <c r="M202" s="4"/>
      <c r="N202" s="4"/>
    </row>
    <row r="203" spans="1:14" s="3" customFormat="1" ht="11.25">
      <c r="A203" s="85">
        <v>2528</v>
      </c>
      <c r="B203" s="90" t="s">
        <v>111</v>
      </c>
      <c r="C203" s="98" t="s">
        <v>96</v>
      </c>
      <c r="D203" s="85" t="s">
        <v>303</v>
      </c>
      <c r="E203" s="85" t="s">
        <v>43</v>
      </c>
      <c r="F203" s="85" t="s">
        <v>44</v>
      </c>
      <c r="G203" s="85" t="s">
        <v>317</v>
      </c>
      <c r="H203" s="86">
        <v>5</v>
      </c>
      <c r="I203" s="4"/>
      <c r="J203" s="8"/>
      <c r="K203" s="8"/>
      <c r="L203" s="4"/>
      <c r="M203" s="4"/>
      <c r="N203" s="4"/>
    </row>
    <row r="204" spans="1:14" s="3" customFormat="1" ht="11.25">
      <c r="A204" s="85">
        <v>2536</v>
      </c>
      <c r="B204" s="90" t="s">
        <v>216</v>
      </c>
      <c r="C204" s="98" t="s">
        <v>50</v>
      </c>
      <c r="D204" s="85" t="s">
        <v>299</v>
      </c>
      <c r="E204" s="85" t="s">
        <v>43</v>
      </c>
      <c r="F204" s="85" t="s">
        <v>44</v>
      </c>
      <c r="G204" s="85" t="s">
        <v>317</v>
      </c>
      <c r="H204" s="86">
        <v>2</v>
      </c>
      <c r="I204" s="4"/>
      <c r="J204" s="8"/>
      <c r="K204" s="4"/>
      <c r="L204" s="4"/>
      <c r="M204" s="4"/>
      <c r="N204" s="4"/>
    </row>
    <row r="205" spans="1:14" s="3" customFormat="1" ht="11.25">
      <c r="A205" s="82">
        <v>2614</v>
      </c>
      <c r="B205" s="91" t="s">
        <v>225</v>
      </c>
      <c r="C205" s="99" t="s">
        <v>79</v>
      </c>
      <c r="D205" s="82" t="s">
        <v>328</v>
      </c>
      <c r="E205" s="82" t="s">
        <v>43</v>
      </c>
      <c r="F205" s="82" t="s">
        <v>44</v>
      </c>
      <c r="G205" s="85" t="s">
        <v>317</v>
      </c>
      <c r="H205" s="83">
        <v>0</v>
      </c>
      <c r="I205" s="4"/>
      <c r="J205" s="8"/>
      <c r="K205" s="8"/>
      <c r="L205" s="4"/>
      <c r="M205" s="4"/>
      <c r="N205" s="4"/>
    </row>
    <row r="206" spans="1:14" s="3" customFormat="1" ht="11.25">
      <c r="A206" s="85">
        <v>2621</v>
      </c>
      <c r="B206" s="90" t="s">
        <v>226</v>
      </c>
      <c r="C206" s="98" t="s">
        <v>181</v>
      </c>
      <c r="D206" s="85" t="s">
        <v>336</v>
      </c>
      <c r="E206" s="85" t="s">
        <v>43</v>
      </c>
      <c r="F206" s="85" t="s">
        <v>44</v>
      </c>
      <c r="G206" s="82" t="s">
        <v>317</v>
      </c>
      <c r="H206" s="86">
        <v>0</v>
      </c>
      <c r="I206" s="4"/>
      <c r="J206" s="8"/>
      <c r="K206" s="8"/>
      <c r="L206" s="4"/>
      <c r="M206" s="4"/>
      <c r="N206" s="4"/>
    </row>
    <row r="207" spans="1:14" s="3" customFormat="1" ht="11.25">
      <c r="A207" s="85">
        <v>2632</v>
      </c>
      <c r="B207" s="90" t="s">
        <v>227</v>
      </c>
      <c r="C207" s="98" t="s">
        <v>79</v>
      </c>
      <c r="D207" s="85" t="s">
        <v>299</v>
      </c>
      <c r="E207" s="85" t="s">
        <v>43</v>
      </c>
      <c r="F207" s="85" t="s">
        <v>44</v>
      </c>
      <c r="G207" s="85" t="s">
        <v>317</v>
      </c>
      <c r="H207" s="86">
        <v>0</v>
      </c>
      <c r="I207" s="4"/>
      <c r="J207" s="8"/>
      <c r="K207" s="5"/>
      <c r="L207" s="4"/>
      <c r="M207" s="4"/>
      <c r="N207" s="4"/>
    </row>
    <row r="208" spans="1:14" s="3" customFormat="1" ht="11.25">
      <c r="A208" s="84">
        <v>2981</v>
      </c>
      <c r="B208" s="90" t="s">
        <v>270</v>
      </c>
      <c r="C208" s="98" t="s">
        <v>271</v>
      </c>
      <c r="D208" s="85" t="s">
        <v>55</v>
      </c>
      <c r="E208" s="85" t="s">
        <v>43</v>
      </c>
      <c r="F208" s="85" t="s">
        <v>44</v>
      </c>
      <c r="G208" s="85" t="s">
        <v>317</v>
      </c>
      <c r="H208" s="86">
        <v>0</v>
      </c>
      <c r="I208" s="4"/>
      <c r="J208" s="8"/>
      <c r="K208" s="8"/>
      <c r="L208" s="4"/>
      <c r="M208" s="4"/>
      <c r="N208" s="4"/>
    </row>
    <row r="209" spans="1:14" s="3" customFormat="1" ht="11.25">
      <c r="A209" s="85">
        <v>3018</v>
      </c>
      <c r="B209" s="90" t="s">
        <v>276</v>
      </c>
      <c r="C209" s="98" t="s">
        <v>277</v>
      </c>
      <c r="D209" s="85" t="s">
        <v>325</v>
      </c>
      <c r="E209" s="85" t="s">
        <v>43</v>
      </c>
      <c r="F209" s="85" t="s">
        <v>47</v>
      </c>
      <c r="G209" s="82" t="s">
        <v>317</v>
      </c>
      <c r="H209" s="86">
        <v>2</v>
      </c>
      <c r="I209" s="4"/>
      <c r="J209" s="8"/>
      <c r="K209" s="8"/>
      <c r="L209" s="4"/>
      <c r="M209" s="4"/>
      <c r="N209" s="4"/>
    </row>
    <row r="210" spans="1:14" s="3" customFormat="1" ht="11.25">
      <c r="A210" s="85">
        <v>3026</v>
      </c>
      <c r="B210" s="90" t="s">
        <v>237</v>
      </c>
      <c r="C210" s="98" t="s">
        <v>42</v>
      </c>
      <c r="D210" s="85" t="s">
        <v>303</v>
      </c>
      <c r="E210" s="85" t="s">
        <v>43</v>
      </c>
      <c r="F210" s="85" t="s">
        <v>44</v>
      </c>
      <c r="G210" s="85" t="s">
        <v>317</v>
      </c>
      <c r="H210" s="86">
        <v>3</v>
      </c>
      <c r="I210" s="4"/>
      <c r="J210" s="8"/>
      <c r="K210" s="4"/>
      <c r="L210" s="4"/>
      <c r="M210" s="4"/>
      <c r="N210" s="4"/>
    </row>
    <row r="211" spans="1:14" s="3" customFormat="1" ht="11.25">
      <c r="A211" s="85">
        <v>3111</v>
      </c>
      <c r="B211" s="90" t="s">
        <v>288</v>
      </c>
      <c r="C211" s="98" t="s">
        <v>42</v>
      </c>
      <c r="D211" s="85" t="s">
        <v>303</v>
      </c>
      <c r="E211" s="85" t="s">
        <v>43</v>
      </c>
      <c r="F211" s="85" t="s">
        <v>44</v>
      </c>
      <c r="G211" s="85" t="s">
        <v>317</v>
      </c>
      <c r="H211" s="86">
        <v>0</v>
      </c>
      <c r="I211" s="4"/>
      <c r="J211" s="8"/>
      <c r="K211" s="8"/>
      <c r="L211" s="4"/>
      <c r="M211" s="4"/>
      <c r="N211" s="4"/>
    </row>
    <row r="212" spans="1:14" s="3" customFormat="1" ht="11.25">
      <c r="A212" s="85">
        <v>238</v>
      </c>
      <c r="B212" s="90" t="s">
        <v>65</v>
      </c>
      <c r="C212" s="98" t="s">
        <v>66</v>
      </c>
      <c r="D212" s="85" t="s">
        <v>328</v>
      </c>
      <c r="E212" s="85" t="s">
        <v>43</v>
      </c>
      <c r="F212" s="85" t="s">
        <v>47</v>
      </c>
      <c r="G212" s="82" t="s">
        <v>326</v>
      </c>
      <c r="H212" s="86">
        <v>2</v>
      </c>
      <c r="I212" s="4"/>
      <c r="J212" s="8"/>
      <c r="K212" s="5"/>
      <c r="L212" s="4"/>
      <c r="M212" s="4"/>
      <c r="N212" s="4"/>
    </row>
    <row r="213" spans="1:14" s="3" customFormat="1" ht="11.25">
      <c r="A213" s="85">
        <v>243</v>
      </c>
      <c r="B213" s="90" t="s">
        <v>67</v>
      </c>
      <c r="C213" s="98" t="s">
        <v>68</v>
      </c>
      <c r="D213" s="85" t="s">
        <v>325</v>
      </c>
      <c r="E213" s="85" t="s">
        <v>43</v>
      </c>
      <c r="F213" s="85" t="s">
        <v>47</v>
      </c>
      <c r="G213" s="85" t="s">
        <v>326</v>
      </c>
      <c r="H213" s="86">
        <v>1</v>
      </c>
      <c r="I213" s="4"/>
      <c r="J213" s="8"/>
      <c r="K213" s="8"/>
      <c r="L213" s="4"/>
      <c r="M213" s="4"/>
      <c r="N213" s="4"/>
    </row>
    <row r="214" spans="1:14" s="3" customFormat="1" ht="11.25">
      <c r="A214" s="85">
        <v>597</v>
      </c>
      <c r="B214" s="90" t="s">
        <v>301</v>
      </c>
      <c r="C214" s="98" t="s">
        <v>287</v>
      </c>
      <c r="D214" s="85" t="s">
        <v>325</v>
      </c>
      <c r="E214" s="85" t="s">
        <v>43</v>
      </c>
      <c r="F214" s="85" t="s">
        <v>44</v>
      </c>
      <c r="G214" s="85" t="s">
        <v>326</v>
      </c>
      <c r="H214" s="86" t="s">
        <v>55</v>
      </c>
      <c r="I214" s="4"/>
      <c r="J214" s="8"/>
      <c r="K214" s="4"/>
      <c r="L214" s="4"/>
      <c r="M214" s="4"/>
      <c r="N214" s="4"/>
    </row>
    <row r="215" spans="1:14" s="3" customFormat="1" ht="11.25">
      <c r="A215" s="85">
        <v>1249</v>
      </c>
      <c r="B215" s="90" t="s">
        <v>65</v>
      </c>
      <c r="C215" s="98" t="s">
        <v>66</v>
      </c>
      <c r="D215" s="85" t="s">
        <v>55</v>
      </c>
      <c r="E215" s="85" t="s">
        <v>43</v>
      </c>
      <c r="F215" s="85" t="s">
        <v>47</v>
      </c>
      <c r="G215" s="85" t="s">
        <v>326</v>
      </c>
      <c r="H215" s="86">
        <v>1</v>
      </c>
      <c r="I215" s="4"/>
      <c r="J215" s="8"/>
      <c r="K215" s="8"/>
      <c r="L215" s="4"/>
      <c r="M215" s="4"/>
      <c r="N215" s="4"/>
    </row>
    <row r="216" spans="1:11" ht="11.25">
      <c r="A216" s="85">
        <v>1250</v>
      </c>
      <c r="B216" s="90" t="s">
        <v>65</v>
      </c>
      <c r="C216" s="98" t="s">
        <v>152</v>
      </c>
      <c r="D216" s="85" t="s">
        <v>55</v>
      </c>
      <c r="E216" s="85" t="s">
        <v>43</v>
      </c>
      <c r="F216" s="85" t="s">
        <v>47</v>
      </c>
      <c r="G216" s="85" t="s">
        <v>326</v>
      </c>
      <c r="H216" s="86">
        <v>5</v>
      </c>
      <c r="K216" s="8"/>
    </row>
    <row r="217" spans="1:11" ht="11.25">
      <c r="A217" s="85">
        <v>1435</v>
      </c>
      <c r="B217" s="90" t="s">
        <v>162</v>
      </c>
      <c r="C217" s="98" t="s">
        <v>163</v>
      </c>
      <c r="D217" s="85" t="s">
        <v>55</v>
      </c>
      <c r="E217" s="85" t="s">
        <v>43</v>
      </c>
      <c r="F217" s="85" t="s">
        <v>47</v>
      </c>
      <c r="G217" s="85" t="s">
        <v>326</v>
      </c>
      <c r="H217" s="86">
        <v>0</v>
      </c>
      <c r="K217" s="8"/>
    </row>
    <row r="218" spans="1:11" ht="11.25">
      <c r="A218" s="85">
        <v>2403</v>
      </c>
      <c r="B218" s="90" t="s">
        <v>212</v>
      </c>
      <c r="C218" s="98" t="s">
        <v>139</v>
      </c>
      <c r="D218" s="85" t="s">
        <v>55</v>
      </c>
      <c r="E218" s="85" t="s">
        <v>43</v>
      </c>
      <c r="F218" s="85" t="s">
        <v>47</v>
      </c>
      <c r="G218" s="85" t="s">
        <v>326</v>
      </c>
      <c r="H218" s="86">
        <v>3</v>
      </c>
      <c r="K218" s="8"/>
    </row>
    <row r="219" spans="1:11" ht="11.25">
      <c r="A219" s="85">
        <v>2472</v>
      </c>
      <c r="B219" s="90" t="s">
        <v>214</v>
      </c>
      <c r="C219" s="98" t="s">
        <v>76</v>
      </c>
      <c r="D219" s="85" t="s">
        <v>328</v>
      </c>
      <c r="E219" s="85" t="s">
        <v>43</v>
      </c>
      <c r="F219" s="85" t="s">
        <v>47</v>
      </c>
      <c r="G219" s="85" t="s">
        <v>326</v>
      </c>
      <c r="H219" s="86">
        <v>3</v>
      </c>
      <c r="K219" s="8"/>
    </row>
    <row r="220" spans="1:11" ht="11.25">
      <c r="A220" s="85">
        <v>2589</v>
      </c>
      <c r="B220" s="90" t="s">
        <v>221</v>
      </c>
      <c r="C220" s="98" t="s">
        <v>222</v>
      </c>
      <c r="D220" s="85" t="s">
        <v>55</v>
      </c>
      <c r="E220" s="85" t="s">
        <v>43</v>
      </c>
      <c r="F220" s="85" t="s">
        <v>47</v>
      </c>
      <c r="G220" s="85" t="s">
        <v>326</v>
      </c>
      <c r="H220" s="86">
        <v>0</v>
      </c>
      <c r="K220" s="8"/>
    </row>
    <row r="221" spans="1:11" ht="11.25">
      <c r="A221" s="85">
        <v>2590</v>
      </c>
      <c r="B221" s="90" t="s">
        <v>223</v>
      </c>
      <c r="C221" s="98" t="s">
        <v>224</v>
      </c>
      <c r="D221" s="85" t="s">
        <v>336</v>
      </c>
      <c r="E221" s="85" t="s">
        <v>43</v>
      </c>
      <c r="F221" s="85" t="s">
        <v>47</v>
      </c>
      <c r="G221" s="85" t="s">
        <v>326</v>
      </c>
      <c r="H221" s="86">
        <v>3</v>
      </c>
      <c r="K221" s="8"/>
    </row>
    <row r="222" spans="1:11" ht="11.25">
      <c r="A222" s="85">
        <v>2703</v>
      </c>
      <c r="B222" s="90" t="s">
        <v>67</v>
      </c>
      <c r="C222" s="98" t="s">
        <v>232</v>
      </c>
      <c r="D222" s="85" t="s">
        <v>336</v>
      </c>
      <c r="E222" s="85" t="s">
        <v>43</v>
      </c>
      <c r="F222" s="85" t="s">
        <v>47</v>
      </c>
      <c r="G222" s="85" t="s">
        <v>326</v>
      </c>
      <c r="H222" s="86">
        <v>4</v>
      </c>
      <c r="K222" s="8"/>
    </row>
    <row r="223" spans="1:11" ht="11.25">
      <c r="A223" s="85">
        <v>3036</v>
      </c>
      <c r="B223" s="90" t="s">
        <v>279</v>
      </c>
      <c r="C223" s="98" t="s">
        <v>202</v>
      </c>
      <c r="D223" s="85" t="s">
        <v>303</v>
      </c>
      <c r="E223" s="85" t="s">
        <v>43</v>
      </c>
      <c r="F223" s="85" t="s">
        <v>47</v>
      </c>
      <c r="G223" s="85" t="s">
        <v>326</v>
      </c>
      <c r="H223" s="86">
        <v>2</v>
      </c>
      <c r="K223" s="8"/>
    </row>
    <row r="224" spans="1:11" ht="11.25">
      <c r="A224" s="85">
        <v>3051</v>
      </c>
      <c r="B224" s="90" t="s">
        <v>279</v>
      </c>
      <c r="C224" s="98" t="s">
        <v>42</v>
      </c>
      <c r="D224" s="85" t="s">
        <v>55</v>
      </c>
      <c r="E224" s="85" t="s">
        <v>43</v>
      </c>
      <c r="F224" s="85" t="s">
        <v>47</v>
      </c>
      <c r="G224" s="85" t="s">
        <v>326</v>
      </c>
      <c r="H224" s="86">
        <v>2</v>
      </c>
      <c r="K224" s="8"/>
    </row>
    <row r="225" spans="1:11" ht="11.25">
      <c r="A225" s="85">
        <v>3360</v>
      </c>
      <c r="B225" s="90" t="s">
        <v>343</v>
      </c>
      <c r="C225" s="98" t="s">
        <v>92</v>
      </c>
      <c r="D225" s="85" t="s">
        <v>339</v>
      </c>
      <c r="E225" s="85" t="s">
        <v>43</v>
      </c>
      <c r="F225" s="85" t="s">
        <v>47</v>
      </c>
      <c r="G225" s="85" t="s">
        <v>326</v>
      </c>
      <c r="H225" s="86">
        <v>2</v>
      </c>
      <c r="K225" s="8"/>
    </row>
    <row r="226" spans="1:14" s="3" customFormat="1" ht="11.25">
      <c r="A226" s="85">
        <v>3362</v>
      </c>
      <c r="B226" s="90" t="s">
        <v>344</v>
      </c>
      <c r="C226" s="98" t="s">
        <v>151</v>
      </c>
      <c r="D226" s="85" t="s">
        <v>55</v>
      </c>
      <c r="E226" s="85" t="s">
        <v>43</v>
      </c>
      <c r="F226" s="85" t="s">
        <v>47</v>
      </c>
      <c r="G226" s="85" t="s">
        <v>326</v>
      </c>
      <c r="H226" s="86">
        <v>2</v>
      </c>
      <c r="I226" s="4"/>
      <c r="J226" s="8"/>
      <c r="K226" s="8"/>
      <c r="L226" s="4"/>
      <c r="M226" s="4"/>
      <c r="N226" s="4"/>
    </row>
    <row r="227" spans="1:14" s="3" customFormat="1" ht="11.25">
      <c r="A227" s="85">
        <v>3363</v>
      </c>
      <c r="B227" s="90" t="s">
        <v>345</v>
      </c>
      <c r="C227" s="98" t="s">
        <v>240</v>
      </c>
      <c r="D227" s="85" t="s">
        <v>338</v>
      </c>
      <c r="E227" s="85" t="s">
        <v>43</v>
      </c>
      <c r="F227" s="85" t="s">
        <v>47</v>
      </c>
      <c r="G227" s="85" t="s">
        <v>326</v>
      </c>
      <c r="H227" s="86">
        <v>3</v>
      </c>
      <c r="I227" s="4"/>
      <c r="J227" s="8"/>
      <c r="K227" s="8"/>
      <c r="L227" s="4"/>
      <c r="M227" s="4"/>
      <c r="N227" s="4"/>
    </row>
    <row r="228" spans="1:14" s="3" customFormat="1" ht="11.25">
      <c r="A228" s="85">
        <v>3344</v>
      </c>
      <c r="B228" s="90" t="s">
        <v>346</v>
      </c>
      <c r="C228" s="98" t="s">
        <v>46</v>
      </c>
      <c r="D228" s="85" t="s">
        <v>299</v>
      </c>
      <c r="E228" s="85" t="s">
        <v>43</v>
      </c>
      <c r="F228" s="85" t="s">
        <v>47</v>
      </c>
      <c r="G228" s="85" t="s">
        <v>326</v>
      </c>
      <c r="H228" s="86">
        <v>4</v>
      </c>
      <c r="I228" s="4"/>
      <c r="J228" s="8"/>
      <c r="K228" s="8"/>
      <c r="L228" s="4"/>
      <c r="M228" s="4"/>
      <c r="N228" s="4"/>
    </row>
    <row r="229" spans="1:14" s="3" customFormat="1" ht="11.25">
      <c r="A229" s="85">
        <v>2592</v>
      </c>
      <c r="B229" s="90" t="s">
        <v>347</v>
      </c>
      <c r="C229" s="98" t="s">
        <v>352</v>
      </c>
      <c r="D229" s="85" t="s">
        <v>303</v>
      </c>
      <c r="E229" s="85" t="s">
        <v>43</v>
      </c>
      <c r="F229" s="85" t="s">
        <v>47</v>
      </c>
      <c r="G229" s="85" t="s">
        <v>326</v>
      </c>
      <c r="H229" s="86">
        <v>4</v>
      </c>
      <c r="I229" s="4"/>
      <c r="J229" s="8"/>
      <c r="K229" s="8"/>
      <c r="L229" s="4"/>
      <c r="M229" s="4"/>
      <c r="N229" s="4"/>
    </row>
    <row r="230" spans="1:14" s="3" customFormat="1" ht="11.25">
      <c r="A230" s="85"/>
      <c r="B230" s="90"/>
      <c r="C230" s="98"/>
      <c r="D230" s="85"/>
      <c r="E230" s="85"/>
      <c r="F230" s="85"/>
      <c r="G230" s="85"/>
      <c r="H230" s="86"/>
      <c r="I230" s="4"/>
      <c r="J230" s="8"/>
      <c r="K230" s="8"/>
      <c r="L230" s="4"/>
      <c r="M230" s="4"/>
      <c r="N230" s="4"/>
    </row>
    <row r="231" spans="1:14" s="3" customFormat="1" ht="11.25">
      <c r="A231" s="4"/>
      <c r="B231" s="92"/>
      <c r="C231" s="70"/>
      <c r="D231" s="4"/>
      <c r="E231" s="4"/>
      <c r="F231" s="4"/>
      <c r="G231" s="67"/>
      <c r="I231" s="4"/>
      <c r="J231" s="8"/>
      <c r="K231" s="8"/>
      <c r="L231" s="4"/>
      <c r="M231" s="4"/>
      <c r="N231" s="4"/>
    </row>
    <row r="232" spans="1:13" ht="11.25">
      <c r="A232" s="80"/>
      <c r="C232" s="81"/>
      <c r="D232" s="10"/>
      <c r="E232" s="10"/>
      <c r="F232" s="10"/>
      <c r="G232" s="68"/>
      <c r="J232" s="4"/>
      <c r="K232" s="4"/>
      <c r="M232" s="11"/>
    </row>
    <row r="233" spans="10:13" ht="11.25">
      <c r="J233" s="4"/>
      <c r="K233" s="4"/>
      <c r="M233" s="11"/>
    </row>
    <row r="234" spans="10:13" ht="11.25">
      <c r="J234" s="4"/>
      <c r="K234" s="4"/>
      <c r="M234" s="11"/>
    </row>
    <row r="235" spans="10:13" ht="11.25">
      <c r="J235" s="4"/>
      <c r="K235" s="4"/>
      <c r="M235" s="11"/>
    </row>
    <row r="238" ht="11.25">
      <c r="B238" s="94"/>
    </row>
    <row r="240" ht="11.25">
      <c r="A240" s="2"/>
    </row>
    <row r="259" ht="11.25">
      <c r="A259" s="2"/>
    </row>
    <row r="260" ht="11.25">
      <c r="A260" s="2"/>
    </row>
    <row r="261" ht="11.25">
      <c r="A261" s="2"/>
    </row>
    <row r="262" ht="11.25">
      <c r="A262" s="2"/>
    </row>
    <row r="263" ht="11.25">
      <c r="A263" s="2"/>
    </row>
    <row r="264" ht="11.25">
      <c r="A264" s="2"/>
    </row>
    <row r="265" ht="11.25">
      <c r="A265" s="2"/>
    </row>
    <row r="266" ht="11.25">
      <c r="A266" s="2"/>
    </row>
  </sheetData>
  <sheetProtection/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L9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1.28125" style="17" customWidth="1"/>
    <col min="2" max="2" width="6.8515625" style="15" customWidth="1"/>
    <col min="3" max="3" width="9.140625" style="17" customWidth="1"/>
    <col min="4" max="4" width="10.28125" style="17" customWidth="1"/>
    <col min="5" max="5" width="4.57421875" style="17" customWidth="1"/>
    <col min="6" max="7" width="9.140625" style="17" customWidth="1"/>
    <col min="8" max="9" width="9.140625" style="18" customWidth="1"/>
    <col min="10" max="10" width="10.00390625" style="18" customWidth="1"/>
    <col min="11" max="11" width="9.140625" style="18" customWidth="1"/>
    <col min="12" max="12" width="9.140625" style="15" customWidth="1"/>
    <col min="13" max="16384" width="9.140625" style="17" customWidth="1"/>
  </cols>
  <sheetData>
    <row r="1" spans="1:12" ht="16.5" thickBot="1">
      <c r="A1" s="25" t="s">
        <v>21</v>
      </c>
      <c r="C1" s="13"/>
      <c r="D1" s="13"/>
      <c r="E1" s="13"/>
      <c r="F1" s="13"/>
      <c r="G1" s="14"/>
      <c r="H1" s="14"/>
      <c r="I1" s="19"/>
      <c r="J1" s="19"/>
      <c r="K1" s="19"/>
      <c r="L1" s="19"/>
    </row>
    <row r="2" spans="2:12" ht="16.5" thickBot="1">
      <c r="B2" s="185" t="s">
        <v>16</v>
      </c>
      <c r="C2" s="186"/>
      <c r="D2" s="187"/>
      <c r="E2" s="13"/>
      <c r="F2" s="32" t="s">
        <v>22</v>
      </c>
      <c r="G2" s="33" t="s">
        <v>12</v>
      </c>
      <c r="H2" s="34" t="s">
        <v>13</v>
      </c>
      <c r="I2" s="19"/>
      <c r="J2" s="19"/>
      <c r="K2" s="19"/>
      <c r="L2" s="19"/>
    </row>
    <row r="3" spans="2:12" ht="12.75">
      <c r="B3" s="27"/>
      <c r="C3" s="20" t="s">
        <v>0</v>
      </c>
      <c r="D3" s="30" t="s">
        <v>4</v>
      </c>
      <c r="F3" s="35">
        <f>IF($B3=1,6,0)</f>
        <v>0</v>
      </c>
      <c r="G3" s="36">
        <f aca="true" t="shared" si="0" ref="G3:G8">IF($B3=1,64,0)</f>
        <v>0</v>
      </c>
      <c r="H3" s="37">
        <f>IF($B3=1,0.25,0)</f>
        <v>0</v>
      </c>
      <c r="I3" s="19"/>
      <c r="J3" s="19"/>
      <c r="K3" s="19"/>
      <c r="L3" s="19"/>
    </row>
    <row r="4" spans="2:12" ht="12.75">
      <c r="B4" s="28"/>
      <c r="C4" s="21" t="s">
        <v>0</v>
      </c>
      <c r="D4" s="31" t="s">
        <v>5</v>
      </c>
      <c r="F4" s="38">
        <f>IF(B4=1,6,0)</f>
        <v>0</v>
      </c>
      <c r="G4" s="39">
        <f t="shared" si="0"/>
        <v>0</v>
      </c>
      <c r="H4" s="40">
        <f>IF($B4=1,0.3,0)</f>
        <v>0</v>
      </c>
      <c r="I4" s="19"/>
      <c r="J4" s="19"/>
      <c r="K4" s="19"/>
      <c r="L4" s="19"/>
    </row>
    <row r="5" spans="2:12" ht="12.75">
      <c r="B5" s="28"/>
      <c r="C5" s="21" t="s">
        <v>0</v>
      </c>
      <c r="D5" s="31" t="s">
        <v>296</v>
      </c>
      <c r="F5" s="38">
        <f>IF(B5=1,6,0)</f>
        <v>0</v>
      </c>
      <c r="G5" s="39">
        <f t="shared" si="0"/>
        <v>0</v>
      </c>
      <c r="H5" s="40">
        <f>IF($B5=1,0.325,0)</f>
        <v>0</v>
      </c>
      <c r="I5" s="19"/>
      <c r="J5" s="19"/>
      <c r="K5" s="19"/>
      <c r="L5" s="19"/>
    </row>
    <row r="6" spans="2:12" ht="12.75">
      <c r="B6" s="28"/>
      <c r="C6" s="21" t="s">
        <v>1</v>
      </c>
      <c r="D6" s="31" t="s">
        <v>4</v>
      </c>
      <c r="F6" s="38">
        <f aca="true" t="shared" si="1" ref="F6:F11">IF(B6=1,8,0)</f>
        <v>0</v>
      </c>
      <c r="G6" s="39">
        <f t="shared" si="0"/>
        <v>0</v>
      </c>
      <c r="H6" s="40">
        <f>IF($B6=1,0.25,0)</f>
        <v>0</v>
      </c>
      <c r="I6" s="19"/>
      <c r="J6" s="19"/>
      <c r="K6" s="19"/>
      <c r="L6" s="19"/>
    </row>
    <row r="7" spans="2:12" ht="12.75">
      <c r="B7" s="28"/>
      <c r="C7" s="21" t="s">
        <v>1</v>
      </c>
      <c r="D7" s="31" t="s">
        <v>5</v>
      </c>
      <c r="F7" s="38">
        <f t="shared" si="1"/>
        <v>0</v>
      </c>
      <c r="G7" s="39">
        <f t="shared" si="0"/>
        <v>0</v>
      </c>
      <c r="H7" s="40">
        <f>IF($B7=1,0.3,0)</f>
        <v>0</v>
      </c>
      <c r="I7" s="19"/>
      <c r="J7" s="19"/>
      <c r="K7" s="19"/>
      <c r="L7" s="19"/>
    </row>
    <row r="8" spans="2:12" ht="12.75">
      <c r="B8" s="28"/>
      <c r="C8" s="21" t="s">
        <v>1</v>
      </c>
      <c r="D8" s="31" t="s">
        <v>296</v>
      </c>
      <c r="F8" s="38">
        <f t="shared" si="1"/>
        <v>0</v>
      </c>
      <c r="G8" s="39">
        <f t="shared" si="0"/>
        <v>0</v>
      </c>
      <c r="H8" s="40">
        <f>IF($B8=1,0.325,0)</f>
        <v>0</v>
      </c>
      <c r="I8" s="19"/>
      <c r="J8" s="19"/>
      <c r="K8" s="19"/>
      <c r="L8" s="19"/>
    </row>
    <row r="9" spans="2:12" ht="12.75">
      <c r="B9" s="28">
        <v>1</v>
      </c>
      <c r="C9" s="21" t="s">
        <v>2</v>
      </c>
      <c r="D9" s="31" t="s">
        <v>4</v>
      </c>
      <c r="F9" s="38">
        <f t="shared" si="1"/>
        <v>8</v>
      </c>
      <c r="G9" s="39">
        <f aca="true" t="shared" si="2" ref="G9:G14">IF($B9=1,80,0)</f>
        <v>80</v>
      </c>
      <c r="H9" s="40">
        <f>IF($B9=1,0.15,0)</f>
        <v>0.15</v>
      </c>
      <c r="I9" s="19"/>
      <c r="J9" s="19"/>
      <c r="K9" s="19"/>
      <c r="L9" s="19"/>
    </row>
    <row r="10" spans="2:12" ht="12.75">
      <c r="B10" s="28"/>
      <c r="C10" s="21" t="s">
        <v>2</v>
      </c>
      <c r="D10" s="31" t="s">
        <v>5</v>
      </c>
      <c r="F10" s="38">
        <f t="shared" si="1"/>
        <v>0</v>
      </c>
      <c r="G10" s="39">
        <f t="shared" si="2"/>
        <v>0</v>
      </c>
      <c r="H10" s="40">
        <f>IF($B10=1,0.18,0)</f>
        <v>0</v>
      </c>
      <c r="I10" s="19"/>
      <c r="J10" s="19"/>
      <c r="K10" s="19"/>
      <c r="L10" s="19"/>
    </row>
    <row r="11" spans="2:12" ht="12.75">
      <c r="B11" s="28"/>
      <c r="C11" s="21" t="s">
        <v>2</v>
      </c>
      <c r="D11" s="31" t="s">
        <v>296</v>
      </c>
      <c r="F11" s="38">
        <f t="shared" si="1"/>
        <v>0</v>
      </c>
      <c r="G11" s="39">
        <f t="shared" si="2"/>
        <v>0</v>
      </c>
      <c r="H11" s="40">
        <f>IF($B11=1,0.195,0)</f>
        <v>0</v>
      </c>
      <c r="I11" s="19"/>
      <c r="J11" s="19"/>
      <c r="K11" s="19"/>
      <c r="L11" s="19"/>
    </row>
    <row r="12" spans="2:12" ht="12.75">
      <c r="B12" s="28"/>
      <c r="C12" s="21" t="s">
        <v>3</v>
      </c>
      <c r="D12" s="31" t="s">
        <v>4</v>
      </c>
      <c r="F12" s="38">
        <f>IF(B12=1,12,0)</f>
        <v>0</v>
      </c>
      <c r="G12" s="39">
        <f t="shared" si="2"/>
        <v>0</v>
      </c>
      <c r="H12" s="40">
        <f>IF($B12=1,0.15,0)</f>
        <v>0</v>
      </c>
      <c r="I12" s="19"/>
      <c r="J12" s="19"/>
      <c r="K12" s="19"/>
      <c r="L12" s="19"/>
    </row>
    <row r="13" spans="2:12" ht="12.75">
      <c r="B13" s="28"/>
      <c r="C13" s="21" t="s">
        <v>3</v>
      </c>
      <c r="D13" s="31" t="s">
        <v>5</v>
      </c>
      <c r="F13" s="38">
        <f>IF(B13=1,12,0)</f>
        <v>0</v>
      </c>
      <c r="G13" s="39">
        <f t="shared" si="2"/>
        <v>0</v>
      </c>
      <c r="H13" s="40">
        <f>IF($B13=1,0.18,0)</f>
        <v>0</v>
      </c>
      <c r="I13" s="19"/>
      <c r="J13" s="19"/>
      <c r="K13" s="19"/>
      <c r="L13" s="19"/>
    </row>
    <row r="14" spans="2:12" ht="12.75">
      <c r="B14" s="28"/>
      <c r="C14" s="21" t="s">
        <v>3</v>
      </c>
      <c r="D14" s="31" t="s">
        <v>296</v>
      </c>
      <c r="F14" s="38">
        <f>IF(B14=1,12,0)</f>
        <v>0</v>
      </c>
      <c r="G14" s="39">
        <f t="shared" si="2"/>
        <v>0</v>
      </c>
      <c r="H14" s="40">
        <f>IF($B14=1,0.195,0)</f>
        <v>0</v>
      </c>
      <c r="I14" s="19"/>
      <c r="J14" s="19"/>
      <c r="K14" s="19"/>
      <c r="L14" s="19"/>
    </row>
    <row r="15" spans="2:12" ht="12.75">
      <c r="B15" s="28"/>
      <c r="C15" s="21" t="s">
        <v>8</v>
      </c>
      <c r="D15" s="31" t="s">
        <v>4</v>
      </c>
      <c r="F15" s="38">
        <f>IF(B15=1,8,0)</f>
        <v>0</v>
      </c>
      <c r="G15" s="39">
        <f>IF($B15=1,90,0)</f>
        <v>0</v>
      </c>
      <c r="H15" s="40">
        <f>IF($B15=1,0.16,0)</f>
        <v>0</v>
      </c>
      <c r="I15" s="19"/>
      <c r="J15" s="19"/>
      <c r="K15" s="19"/>
      <c r="L15" s="19"/>
    </row>
    <row r="16" spans="2:12" ht="12.75">
      <c r="B16" s="28"/>
      <c r="C16" s="21" t="s">
        <v>8</v>
      </c>
      <c r="D16" s="31" t="s">
        <v>5</v>
      </c>
      <c r="F16" s="38">
        <f>IF(B16=1,8,0)</f>
        <v>0</v>
      </c>
      <c r="G16" s="39">
        <f>IF($B16=1,90,0)</f>
        <v>0</v>
      </c>
      <c r="H16" s="40">
        <f>IF($B16=1,0.192,0)</f>
        <v>0</v>
      </c>
      <c r="I16" s="19"/>
      <c r="J16" s="19"/>
      <c r="K16" s="19"/>
      <c r="L16" s="19"/>
    </row>
    <row r="17" spans="2:12" ht="12.75">
      <c r="B17" s="28"/>
      <c r="C17" s="21" t="s">
        <v>8</v>
      </c>
      <c r="D17" s="31" t="s">
        <v>296</v>
      </c>
      <c r="F17" s="38">
        <f>IF(B17=1,8,0)</f>
        <v>0</v>
      </c>
      <c r="G17" s="39">
        <f>IF($B17=1,90,0)</f>
        <v>0</v>
      </c>
      <c r="H17" s="40">
        <f>IF($B17=1,0.208,0)</f>
        <v>0</v>
      </c>
      <c r="I17" s="19"/>
      <c r="J17" s="19"/>
      <c r="K17" s="19"/>
      <c r="L17" s="19"/>
    </row>
    <row r="18" spans="2:12" ht="12.75">
      <c r="B18" s="28"/>
      <c r="C18" s="21" t="s">
        <v>10</v>
      </c>
      <c r="D18" s="31" t="s">
        <v>4</v>
      </c>
      <c r="F18" s="38">
        <f>IF(B18=1,12,0)</f>
        <v>0</v>
      </c>
      <c r="G18" s="39">
        <f>IF($B18=1,100,0)</f>
        <v>0</v>
      </c>
      <c r="H18" s="40">
        <f>IF($B18=1,0.08,0)</f>
        <v>0</v>
      </c>
      <c r="I18" s="19"/>
      <c r="J18" s="19"/>
      <c r="K18" s="19"/>
      <c r="L18" s="19"/>
    </row>
    <row r="19" spans="2:12" ht="12.75">
      <c r="B19" s="28"/>
      <c r="C19" s="21" t="s">
        <v>10</v>
      </c>
      <c r="D19" s="31" t="s">
        <v>5</v>
      </c>
      <c r="F19" s="38">
        <f>IF(B19=1,12,0)</f>
        <v>0</v>
      </c>
      <c r="G19" s="39">
        <f>IF($B19=1,100,0)</f>
        <v>0</v>
      </c>
      <c r="H19" s="40">
        <f>IF($B19=1,0.1,0)</f>
        <v>0</v>
      </c>
      <c r="I19" s="19"/>
      <c r="J19" s="19"/>
      <c r="K19" s="19"/>
      <c r="L19" s="19"/>
    </row>
    <row r="20" spans="2:12" ht="12.75">
      <c r="B20" s="28"/>
      <c r="C20" s="21" t="s">
        <v>10</v>
      </c>
      <c r="D20" s="31" t="s">
        <v>296</v>
      </c>
      <c r="F20" s="38">
        <f>IF(B20=1,12,0)</f>
        <v>0</v>
      </c>
      <c r="G20" s="39">
        <f>IF($B20=1,100,0)</f>
        <v>0</v>
      </c>
      <c r="H20" s="40">
        <f>IF($B20=1,0.11,0)</f>
        <v>0</v>
      </c>
      <c r="I20" s="19"/>
      <c r="J20" s="19"/>
      <c r="K20" s="19"/>
      <c r="L20" s="19"/>
    </row>
    <row r="21" spans="2:12" ht="12.75">
      <c r="B21" s="28"/>
      <c r="C21" s="21" t="s">
        <v>9</v>
      </c>
      <c r="D21" s="31" t="s">
        <v>4</v>
      </c>
      <c r="F21" s="38">
        <f>IF(B21=1,16,0)</f>
        <v>0</v>
      </c>
      <c r="G21" s="39">
        <f>IF($B21=1,110,0)</f>
        <v>0</v>
      </c>
      <c r="H21" s="40">
        <f>IF($B21=1,0.1,0)</f>
        <v>0</v>
      </c>
      <c r="I21" s="19"/>
      <c r="J21" s="19"/>
      <c r="K21" s="19"/>
      <c r="L21" s="19"/>
    </row>
    <row r="22" spans="2:12" ht="12.75">
      <c r="B22" s="28"/>
      <c r="C22" s="21" t="s">
        <v>9</v>
      </c>
      <c r="D22" s="22" t="s">
        <v>6</v>
      </c>
      <c r="F22" s="38">
        <f>IF(B22=1,16,0)</f>
        <v>0</v>
      </c>
      <c r="G22" s="39">
        <f>IF($B22=1,110,0)</f>
        <v>0</v>
      </c>
      <c r="H22" s="40">
        <f>IF($B22=1,0.11,0)</f>
        <v>0</v>
      </c>
      <c r="I22" s="19"/>
      <c r="J22" s="19"/>
      <c r="K22" s="19"/>
      <c r="L22" s="19"/>
    </row>
    <row r="23" spans="2:12" ht="13.5" thickBot="1">
      <c r="B23" s="29"/>
      <c r="C23" s="23" t="s">
        <v>9</v>
      </c>
      <c r="D23" s="24" t="s">
        <v>7</v>
      </c>
      <c r="F23" s="41">
        <f>IF(B23=1,16,0)</f>
        <v>0</v>
      </c>
      <c r="G23" s="42">
        <f>IF($B23=1,110,0)</f>
        <v>0</v>
      </c>
      <c r="H23" s="43">
        <f>IF($B23=1,0.115,0)</f>
        <v>0</v>
      </c>
      <c r="I23" s="19"/>
      <c r="J23" s="19"/>
      <c r="K23" s="19"/>
      <c r="L23" s="19"/>
    </row>
    <row r="24" spans="2:12" ht="13.5" thickBot="1">
      <c r="B24" s="55">
        <f>SUM(B3:B23)</f>
        <v>1</v>
      </c>
      <c r="C24" s="55"/>
      <c r="D24" s="55"/>
      <c r="E24" s="56"/>
      <c r="F24" s="55">
        <f>IF($B$24=1,SUM(F3:F23),0)</f>
        <v>8</v>
      </c>
      <c r="G24" s="55">
        <f>IF($B$24=1,SUM(G3:G23),0)</f>
        <v>80</v>
      </c>
      <c r="H24" s="55">
        <f>IF($B$24=1,SUM(H3:H23),0)</f>
        <v>0.15</v>
      </c>
      <c r="I24" s="19"/>
      <c r="J24" s="19"/>
      <c r="K24" s="19"/>
      <c r="L24" s="19"/>
    </row>
    <row r="25" spans="3:12" ht="15">
      <c r="C25" s="44" t="s">
        <v>14</v>
      </c>
      <c r="D25" s="45"/>
      <c r="E25" s="45"/>
      <c r="F25" s="45"/>
      <c r="G25" s="46"/>
      <c r="H25" s="47"/>
      <c r="I25" s="19"/>
      <c r="J25" s="19"/>
      <c r="K25" s="19"/>
      <c r="L25" s="19"/>
    </row>
    <row r="26" spans="3:12" ht="15.75" thickBot="1">
      <c r="C26" s="48" t="s">
        <v>11</v>
      </c>
      <c r="D26" s="49"/>
      <c r="E26" s="50">
        <v>1</v>
      </c>
      <c r="F26" s="51" t="s">
        <v>15</v>
      </c>
      <c r="G26" s="52"/>
      <c r="H26" s="53"/>
      <c r="I26" s="19"/>
      <c r="J26" s="19"/>
      <c r="K26" s="19"/>
      <c r="L26" s="19"/>
    </row>
    <row r="27" spans="2:12" ht="12.75">
      <c r="B27" s="19"/>
      <c r="C27" s="16"/>
      <c r="D27" s="16"/>
      <c r="E27" s="16"/>
      <c r="F27" s="16"/>
      <c r="G27" s="19"/>
      <c r="H27" s="19"/>
      <c r="I27" s="19"/>
      <c r="J27" s="19"/>
      <c r="K27" s="19"/>
      <c r="L27" s="19"/>
    </row>
    <row r="28" spans="1:11" ht="15">
      <c r="A28" s="54" t="s">
        <v>17</v>
      </c>
      <c r="B28" s="17"/>
      <c r="C28" s="26"/>
      <c r="D28" s="26"/>
      <c r="E28" s="26"/>
      <c r="F28" s="26"/>
      <c r="G28" s="15"/>
      <c r="H28" s="15"/>
      <c r="I28" s="15"/>
      <c r="J28" s="15"/>
      <c r="K28" s="15"/>
    </row>
    <row r="29" spans="1:11" ht="15">
      <c r="A29" s="54" t="s">
        <v>18</v>
      </c>
      <c r="B29" s="17"/>
      <c r="C29" s="26"/>
      <c r="D29" s="26"/>
      <c r="E29" s="26"/>
      <c r="F29" s="26"/>
      <c r="G29" s="15"/>
      <c r="H29" s="15"/>
      <c r="I29" s="15"/>
      <c r="J29" s="15"/>
      <c r="K29" s="15"/>
    </row>
    <row r="30" spans="1:11" ht="15">
      <c r="A30" s="54" t="s">
        <v>25</v>
      </c>
      <c r="B30" s="17"/>
      <c r="C30" s="26"/>
      <c r="D30" s="26"/>
      <c r="E30" s="26"/>
      <c r="F30" s="26"/>
      <c r="G30" s="15"/>
      <c r="H30" s="15"/>
      <c r="I30" s="15"/>
      <c r="J30" s="15"/>
      <c r="K30" s="15"/>
    </row>
    <row r="31" spans="1:11" ht="15">
      <c r="A31" s="54" t="s">
        <v>19</v>
      </c>
      <c r="B31" s="17"/>
      <c r="C31" s="26"/>
      <c r="D31" s="26"/>
      <c r="E31" s="26"/>
      <c r="F31" s="26"/>
      <c r="G31" s="15"/>
      <c r="H31" s="15"/>
      <c r="I31" s="15"/>
      <c r="J31" s="15"/>
      <c r="K31" s="15"/>
    </row>
    <row r="32" spans="1:11" ht="15">
      <c r="A32" s="54" t="s">
        <v>26</v>
      </c>
      <c r="B32" s="17"/>
      <c r="C32" s="26"/>
      <c r="D32" s="26"/>
      <c r="E32" s="26"/>
      <c r="F32" s="26"/>
      <c r="G32" s="15"/>
      <c r="H32" s="15"/>
      <c r="I32" s="15"/>
      <c r="J32" s="15"/>
      <c r="K32" s="15"/>
    </row>
    <row r="33" spans="1:11" ht="15">
      <c r="A33" s="54" t="s">
        <v>20</v>
      </c>
      <c r="B33" s="17"/>
      <c r="C33" s="26"/>
      <c r="D33" s="26"/>
      <c r="E33" s="26"/>
      <c r="F33" s="26"/>
      <c r="G33" s="15"/>
      <c r="H33" s="15"/>
      <c r="I33" s="15"/>
      <c r="J33" s="15"/>
      <c r="K33" s="15"/>
    </row>
    <row r="34" spans="1:11" ht="15">
      <c r="A34" s="54" t="s">
        <v>27</v>
      </c>
      <c r="C34" s="26"/>
      <c r="D34" s="26"/>
      <c r="E34" s="26"/>
      <c r="F34" s="26"/>
      <c r="G34" s="15"/>
      <c r="H34" s="15"/>
      <c r="I34" s="15"/>
      <c r="J34" s="15"/>
      <c r="K34" s="15"/>
    </row>
    <row r="35" spans="1:11" ht="15">
      <c r="A35" s="57" t="s">
        <v>297</v>
      </c>
      <c r="C35" s="26"/>
      <c r="D35" s="26"/>
      <c r="E35" s="26"/>
      <c r="F35" s="26"/>
      <c r="G35" s="15"/>
      <c r="H35" s="15"/>
      <c r="I35" s="15"/>
      <c r="J35" s="15"/>
      <c r="K35" s="15"/>
    </row>
    <row r="36" spans="1:11" ht="15">
      <c r="A36" s="57" t="s">
        <v>28</v>
      </c>
      <c r="C36" s="26"/>
      <c r="D36" s="26"/>
      <c r="E36" s="26"/>
      <c r="F36" s="26"/>
      <c r="G36" s="15"/>
      <c r="H36" s="15"/>
      <c r="I36" s="15"/>
      <c r="J36" s="15"/>
      <c r="K36" s="15"/>
    </row>
    <row r="37" spans="1:11" ht="15">
      <c r="A37" s="57"/>
      <c r="C37" s="26"/>
      <c r="D37" s="26"/>
      <c r="E37" s="26"/>
      <c r="F37" s="26"/>
      <c r="G37" s="15"/>
      <c r="H37" s="15"/>
      <c r="I37" s="15"/>
      <c r="J37" s="15"/>
      <c r="K37" s="15"/>
    </row>
    <row r="38" spans="1:11" ht="15">
      <c r="A38" s="58" t="s">
        <v>23</v>
      </c>
      <c r="B38" s="59"/>
      <c r="C38" s="60"/>
      <c r="D38" s="60"/>
      <c r="E38" s="60"/>
      <c r="F38" s="60"/>
      <c r="G38" s="59"/>
      <c r="H38" s="59"/>
      <c r="I38" s="59"/>
      <c r="J38" s="59"/>
      <c r="K38" s="15"/>
    </row>
    <row r="39" spans="1:12" ht="15">
      <c r="A39" s="58" t="s">
        <v>24</v>
      </c>
      <c r="B39" s="61"/>
      <c r="C39" s="62"/>
      <c r="D39" s="62"/>
      <c r="E39" s="62"/>
      <c r="F39" s="62"/>
      <c r="G39" s="61"/>
      <c r="H39" s="61"/>
      <c r="I39" s="61"/>
      <c r="J39" s="61"/>
      <c r="K39" s="19"/>
      <c r="L39" s="19"/>
    </row>
    <row r="40" spans="1:12" ht="15">
      <c r="A40" s="58" t="s">
        <v>298</v>
      </c>
      <c r="B40" s="61"/>
      <c r="C40" s="62"/>
      <c r="D40" s="62"/>
      <c r="E40" s="62"/>
      <c r="F40" s="62"/>
      <c r="G40" s="61"/>
      <c r="H40" s="61"/>
      <c r="I40" s="61"/>
      <c r="J40" s="61"/>
      <c r="K40" s="19"/>
      <c r="L40" s="19"/>
    </row>
    <row r="41" spans="2:12" ht="12.75">
      <c r="B41" s="19"/>
      <c r="C41" s="16"/>
      <c r="D41" s="16"/>
      <c r="E41" s="16"/>
      <c r="F41" s="16"/>
      <c r="G41" s="19"/>
      <c r="H41" s="19"/>
      <c r="I41" s="19"/>
      <c r="J41" s="19"/>
      <c r="K41" s="19"/>
      <c r="L41" s="19"/>
    </row>
    <row r="42" spans="2:12" ht="12.75">
      <c r="B42" s="19"/>
      <c r="C42" s="16"/>
      <c r="D42" s="16"/>
      <c r="E42" s="16"/>
      <c r="F42" s="16"/>
      <c r="G42" s="19"/>
      <c r="H42" s="19"/>
      <c r="I42" s="19"/>
      <c r="J42" s="19"/>
      <c r="K42" s="19"/>
      <c r="L42" s="19"/>
    </row>
    <row r="43" spans="2:12" ht="12.75">
      <c r="B43" s="19"/>
      <c r="C43" s="16"/>
      <c r="D43" s="16"/>
      <c r="E43" s="16"/>
      <c r="F43" s="16"/>
      <c r="G43" s="19"/>
      <c r="H43" s="19"/>
      <c r="I43" s="19"/>
      <c r="J43" s="19"/>
      <c r="K43" s="19"/>
      <c r="L43" s="19"/>
    </row>
    <row r="44" spans="2:12" ht="12.75">
      <c r="B44" s="19"/>
      <c r="C44" s="16"/>
      <c r="D44" s="16"/>
      <c r="E44" s="16"/>
      <c r="F44" s="16"/>
      <c r="G44" s="19"/>
      <c r="H44" s="19"/>
      <c r="I44" s="19"/>
      <c r="J44" s="19"/>
      <c r="K44" s="19"/>
      <c r="L44" s="19"/>
    </row>
    <row r="45" spans="2:12" ht="12.75">
      <c r="B45" s="19"/>
      <c r="C45" s="16"/>
      <c r="D45" s="16"/>
      <c r="E45" s="16"/>
      <c r="F45" s="16"/>
      <c r="G45" s="19"/>
      <c r="H45" s="19"/>
      <c r="I45" s="19"/>
      <c r="J45" s="19"/>
      <c r="K45" s="19"/>
      <c r="L45" s="19"/>
    </row>
    <row r="46" spans="2:12" ht="12.75">
      <c r="B46" s="19"/>
      <c r="C46" s="16"/>
      <c r="D46" s="16"/>
      <c r="E46" s="16"/>
      <c r="F46" s="16"/>
      <c r="G46" s="19"/>
      <c r="H46" s="19"/>
      <c r="I46" s="19"/>
      <c r="J46" s="19"/>
      <c r="K46" s="19"/>
      <c r="L46" s="19"/>
    </row>
    <row r="47" spans="2:12" ht="12" customHeight="1">
      <c r="B47" s="19"/>
      <c r="C47" s="16"/>
      <c r="D47" s="16"/>
      <c r="E47" s="16"/>
      <c r="F47" s="16"/>
      <c r="G47" s="19"/>
      <c r="H47" s="19"/>
      <c r="I47" s="19"/>
      <c r="J47" s="19"/>
      <c r="K47" s="19"/>
      <c r="L47" s="19"/>
    </row>
    <row r="48" spans="2:12" ht="12.75">
      <c r="B48" s="19"/>
      <c r="C48" s="16"/>
      <c r="D48" s="16"/>
      <c r="E48" s="16"/>
      <c r="F48" s="16"/>
      <c r="G48" s="19"/>
      <c r="H48" s="19"/>
      <c r="I48" s="19"/>
      <c r="J48" s="19"/>
      <c r="K48" s="19"/>
      <c r="L48" s="19"/>
    </row>
    <row r="49" spans="2:12" ht="12.75">
      <c r="B49" s="19"/>
      <c r="C49" s="16"/>
      <c r="D49" s="16"/>
      <c r="E49" s="16"/>
      <c r="F49" s="16"/>
      <c r="G49" s="19"/>
      <c r="H49" s="19"/>
      <c r="I49" s="19"/>
      <c r="J49" s="19"/>
      <c r="K49" s="19"/>
      <c r="L49" s="19"/>
    </row>
    <row r="50" spans="2:12" ht="12.75">
      <c r="B50" s="19"/>
      <c r="C50" s="16"/>
      <c r="D50" s="16"/>
      <c r="E50" s="16"/>
      <c r="F50" s="16"/>
      <c r="G50" s="19"/>
      <c r="H50" s="19"/>
      <c r="I50" s="19"/>
      <c r="J50" s="19"/>
      <c r="K50" s="19"/>
      <c r="L50" s="19"/>
    </row>
    <row r="51" spans="2:12" ht="12.75">
      <c r="B51" s="19"/>
      <c r="C51" s="16"/>
      <c r="D51" s="16"/>
      <c r="E51" s="16"/>
      <c r="F51" s="16"/>
      <c r="G51" s="19"/>
      <c r="H51" s="19"/>
      <c r="I51" s="19"/>
      <c r="J51" s="19"/>
      <c r="K51" s="19"/>
      <c r="L51" s="19"/>
    </row>
    <row r="52" spans="2:12" ht="12.75">
      <c r="B52" s="19"/>
      <c r="C52" s="16"/>
      <c r="D52" s="16"/>
      <c r="E52" s="16"/>
      <c r="F52" s="16"/>
      <c r="G52" s="19"/>
      <c r="H52" s="19"/>
      <c r="I52" s="19"/>
      <c r="J52" s="19"/>
      <c r="K52" s="19"/>
      <c r="L52" s="19"/>
    </row>
    <row r="53" spans="2:12" ht="12.75">
      <c r="B53" s="19"/>
      <c r="C53" s="16"/>
      <c r="D53" s="16"/>
      <c r="E53" s="16"/>
      <c r="F53" s="16"/>
      <c r="G53" s="19"/>
      <c r="H53" s="19"/>
      <c r="I53" s="19"/>
      <c r="J53" s="19"/>
      <c r="K53" s="19"/>
      <c r="L53" s="19"/>
    </row>
    <row r="54" spans="2:12" ht="12.75">
      <c r="B54" s="19"/>
      <c r="C54" s="16"/>
      <c r="D54" s="16"/>
      <c r="E54" s="16"/>
      <c r="F54" s="16"/>
      <c r="G54" s="19"/>
      <c r="H54" s="19"/>
      <c r="I54" s="19"/>
      <c r="J54" s="19"/>
      <c r="K54" s="19"/>
      <c r="L54" s="19"/>
    </row>
    <row r="55" spans="2:12" ht="12.75">
      <c r="B55" s="19"/>
      <c r="C55" s="16"/>
      <c r="D55" s="16"/>
      <c r="E55" s="16"/>
      <c r="F55" s="16"/>
      <c r="G55" s="19"/>
      <c r="H55" s="19"/>
      <c r="I55" s="19"/>
      <c r="J55" s="19"/>
      <c r="K55" s="19"/>
      <c r="L55" s="19"/>
    </row>
    <row r="56" spans="2:12" ht="12.75">
      <c r="B56" s="19"/>
      <c r="C56" s="16"/>
      <c r="D56" s="16"/>
      <c r="E56" s="16"/>
      <c r="F56" s="16"/>
      <c r="G56" s="19"/>
      <c r="H56" s="19"/>
      <c r="I56" s="19"/>
      <c r="J56" s="19"/>
      <c r="K56" s="19"/>
      <c r="L56" s="19"/>
    </row>
    <row r="57" spans="2:12" ht="12.75">
      <c r="B57" s="19"/>
      <c r="C57" s="16"/>
      <c r="D57" s="16"/>
      <c r="E57" s="16"/>
      <c r="F57" s="16"/>
      <c r="G57" s="19"/>
      <c r="H57" s="19"/>
      <c r="I57" s="19"/>
      <c r="J57" s="19"/>
      <c r="K57" s="19"/>
      <c r="L57" s="19"/>
    </row>
    <row r="58" spans="2:12" ht="12.75">
      <c r="B58" s="19"/>
      <c r="C58" s="16"/>
      <c r="D58" s="16"/>
      <c r="E58" s="16"/>
      <c r="F58" s="16"/>
      <c r="G58" s="19"/>
      <c r="H58" s="19"/>
      <c r="I58" s="19"/>
      <c r="J58" s="19"/>
      <c r="K58" s="19"/>
      <c r="L58" s="19"/>
    </row>
    <row r="59" spans="2:12" ht="12.75">
      <c r="B59" s="19"/>
      <c r="C59" s="16"/>
      <c r="D59" s="16"/>
      <c r="E59" s="16"/>
      <c r="F59" s="16"/>
      <c r="G59" s="19"/>
      <c r="H59" s="19"/>
      <c r="I59" s="19"/>
      <c r="J59" s="19"/>
      <c r="K59" s="19"/>
      <c r="L59" s="19"/>
    </row>
    <row r="60" spans="2:12" ht="12.75">
      <c r="B60" s="19"/>
      <c r="C60" s="16"/>
      <c r="D60" s="16"/>
      <c r="E60" s="16"/>
      <c r="F60" s="16"/>
      <c r="G60" s="19"/>
      <c r="H60" s="19"/>
      <c r="I60" s="19"/>
      <c r="J60" s="19"/>
      <c r="K60" s="19"/>
      <c r="L60" s="19"/>
    </row>
    <row r="61" spans="2:12" ht="12.75">
      <c r="B61" s="19"/>
      <c r="C61" s="16"/>
      <c r="D61" s="16"/>
      <c r="E61" s="16"/>
      <c r="F61" s="16"/>
      <c r="G61" s="19"/>
      <c r="H61" s="19"/>
      <c r="I61" s="19"/>
      <c r="J61" s="19"/>
      <c r="K61" s="19"/>
      <c r="L61" s="19"/>
    </row>
    <row r="62" spans="2:12" ht="12.75">
      <c r="B62" s="19"/>
      <c r="C62" s="16"/>
      <c r="D62" s="16"/>
      <c r="E62" s="16"/>
      <c r="F62" s="16"/>
      <c r="G62" s="19"/>
      <c r="H62" s="19"/>
      <c r="I62" s="19"/>
      <c r="J62" s="19"/>
      <c r="K62" s="19"/>
      <c r="L62" s="19"/>
    </row>
    <row r="63" spans="2:12" ht="12.75">
      <c r="B63" s="19"/>
      <c r="C63" s="16"/>
      <c r="D63" s="16"/>
      <c r="E63" s="16"/>
      <c r="F63" s="16"/>
      <c r="G63" s="19"/>
      <c r="H63" s="19"/>
      <c r="I63" s="19"/>
      <c r="J63" s="19"/>
      <c r="K63" s="19"/>
      <c r="L63" s="19"/>
    </row>
    <row r="64" spans="2:12" ht="12.75">
      <c r="B64" s="19"/>
      <c r="C64" s="16"/>
      <c r="D64" s="16"/>
      <c r="E64" s="16"/>
      <c r="F64" s="16"/>
      <c r="G64" s="19"/>
      <c r="H64" s="19"/>
      <c r="I64" s="19"/>
      <c r="J64" s="19"/>
      <c r="K64" s="19"/>
      <c r="L64" s="19"/>
    </row>
    <row r="65" spans="2:12" ht="12.75">
      <c r="B65" s="19"/>
      <c r="C65" s="16"/>
      <c r="D65" s="16"/>
      <c r="E65" s="16"/>
      <c r="F65" s="16"/>
      <c r="G65" s="19"/>
      <c r="H65" s="19"/>
      <c r="I65" s="19"/>
      <c r="J65" s="19"/>
      <c r="K65" s="19"/>
      <c r="L65" s="19"/>
    </row>
    <row r="66" spans="2:12" ht="12.75">
      <c r="B66" s="19"/>
      <c r="C66" s="16"/>
      <c r="D66" s="16"/>
      <c r="E66" s="16"/>
      <c r="F66" s="16"/>
      <c r="G66" s="19"/>
      <c r="H66" s="19"/>
      <c r="I66" s="19"/>
      <c r="J66" s="19"/>
      <c r="K66" s="19"/>
      <c r="L66" s="19"/>
    </row>
    <row r="67" spans="2:12" ht="12.75">
      <c r="B67" s="19"/>
      <c r="C67" s="16"/>
      <c r="D67" s="16"/>
      <c r="E67" s="16"/>
      <c r="F67" s="16"/>
      <c r="G67" s="19"/>
      <c r="H67" s="19"/>
      <c r="I67" s="19"/>
      <c r="J67" s="19"/>
      <c r="K67" s="19"/>
      <c r="L67" s="19"/>
    </row>
    <row r="68" spans="2:12" ht="12.75">
      <c r="B68" s="19"/>
      <c r="C68" s="16"/>
      <c r="D68" s="16"/>
      <c r="E68" s="16"/>
      <c r="F68" s="16"/>
      <c r="G68" s="19"/>
      <c r="H68" s="19"/>
      <c r="I68" s="19"/>
      <c r="J68" s="19"/>
      <c r="K68" s="19"/>
      <c r="L68" s="19"/>
    </row>
    <row r="69" spans="2:12" ht="12.75">
      <c r="B69" s="19"/>
      <c r="C69" s="16"/>
      <c r="D69" s="16"/>
      <c r="E69" s="16"/>
      <c r="F69" s="16"/>
      <c r="G69" s="19"/>
      <c r="H69" s="19"/>
      <c r="I69" s="19"/>
      <c r="J69" s="19"/>
      <c r="K69" s="19"/>
      <c r="L69" s="19"/>
    </row>
    <row r="70" spans="2:12" ht="12.75">
      <c r="B70" s="19"/>
      <c r="C70" s="16"/>
      <c r="D70" s="16"/>
      <c r="E70" s="16"/>
      <c r="F70" s="16"/>
      <c r="G70" s="19"/>
      <c r="H70" s="19"/>
      <c r="I70" s="19"/>
      <c r="J70" s="19"/>
      <c r="K70" s="19"/>
      <c r="L70" s="19"/>
    </row>
    <row r="71" spans="2:12" ht="12.75">
      <c r="B71" s="19"/>
      <c r="C71" s="16"/>
      <c r="D71" s="16"/>
      <c r="E71" s="16"/>
      <c r="F71" s="16"/>
      <c r="G71" s="19"/>
      <c r="H71" s="19"/>
      <c r="I71" s="19"/>
      <c r="J71" s="19"/>
      <c r="K71" s="19"/>
      <c r="L71" s="19"/>
    </row>
    <row r="72" spans="2:12" ht="12.75">
      <c r="B72" s="19"/>
      <c r="C72" s="16"/>
      <c r="D72" s="16"/>
      <c r="E72" s="16"/>
      <c r="F72" s="16"/>
      <c r="G72" s="19"/>
      <c r="H72" s="19"/>
      <c r="I72" s="19"/>
      <c r="J72" s="19"/>
      <c r="K72" s="19"/>
      <c r="L72" s="19"/>
    </row>
    <row r="73" spans="2:12" ht="12.75">
      <c r="B73" s="19"/>
      <c r="C73" s="16"/>
      <c r="D73" s="16"/>
      <c r="E73" s="16"/>
      <c r="F73" s="16"/>
      <c r="G73" s="19"/>
      <c r="H73" s="19"/>
      <c r="I73" s="19"/>
      <c r="J73" s="19"/>
      <c r="K73" s="19"/>
      <c r="L73" s="19"/>
    </row>
    <row r="74" spans="2:12" ht="12.75">
      <c r="B74" s="19"/>
      <c r="F74" s="16"/>
      <c r="G74" s="19"/>
      <c r="H74" s="19"/>
      <c r="I74" s="19"/>
      <c r="J74" s="19"/>
      <c r="K74" s="19"/>
      <c r="L74" s="19"/>
    </row>
    <row r="75" spans="2:12" ht="12.75">
      <c r="B75" s="19"/>
      <c r="C75" s="16"/>
      <c r="D75" s="16"/>
      <c r="E75" s="16"/>
      <c r="F75" s="16"/>
      <c r="G75" s="19"/>
      <c r="H75" s="19"/>
      <c r="I75" s="19"/>
      <c r="J75" s="19"/>
      <c r="K75" s="19"/>
      <c r="L75" s="19"/>
    </row>
    <row r="76" spans="2:12" ht="12.75">
      <c r="B76" s="19"/>
      <c r="C76" s="16"/>
      <c r="D76" s="16"/>
      <c r="E76" s="16"/>
      <c r="F76" s="16"/>
      <c r="G76" s="19"/>
      <c r="H76" s="19"/>
      <c r="I76" s="19"/>
      <c r="J76" s="19"/>
      <c r="K76" s="19"/>
      <c r="L76" s="19"/>
    </row>
    <row r="91" spans="2:12" ht="12.75">
      <c r="B91" s="19"/>
      <c r="F91" s="16"/>
      <c r="G91" s="19"/>
      <c r="H91" s="19"/>
      <c r="I91" s="19"/>
      <c r="J91" s="19"/>
      <c r="K91" s="19"/>
      <c r="L91" s="19"/>
    </row>
    <row r="92" spans="2:12" ht="12.75">
      <c r="B92" s="19"/>
      <c r="C92" s="16"/>
      <c r="D92" s="16"/>
      <c r="E92" s="16"/>
      <c r="F92" s="16"/>
      <c r="G92" s="19"/>
      <c r="H92" s="19"/>
      <c r="I92" s="19"/>
      <c r="J92" s="19"/>
      <c r="K92" s="19"/>
      <c r="L92" s="19"/>
    </row>
    <row r="93" spans="2:12" ht="12.75">
      <c r="B93" s="19"/>
      <c r="F93" s="16"/>
      <c r="G93" s="19"/>
      <c r="H93" s="19"/>
      <c r="I93" s="19"/>
      <c r="J93" s="19"/>
      <c r="K93" s="19"/>
      <c r="L93" s="19"/>
    </row>
    <row r="94" spans="2:12" ht="12.75">
      <c r="B94" s="19"/>
      <c r="C94" s="16"/>
      <c r="D94" s="16"/>
      <c r="E94" s="16"/>
      <c r="F94" s="16"/>
      <c r="G94" s="19"/>
      <c r="H94" s="19"/>
      <c r="I94" s="19"/>
      <c r="J94" s="19"/>
      <c r="K94" s="19"/>
      <c r="L94" s="19"/>
    </row>
    <row r="95" spans="2:12" ht="12.75">
      <c r="B95" s="19"/>
      <c r="C95" s="16"/>
      <c r="D95" s="16"/>
      <c r="E95" s="16"/>
      <c r="F95" s="16"/>
      <c r="G95" s="19"/>
      <c r="H95" s="19"/>
      <c r="I95" s="19"/>
      <c r="J95" s="19"/>
      <c r="K95" s="19"/>
      <c r="L95" s="19"/>
    </row>
    <row r="96" spans="2:12" ht="12.75">
      <c r="B96" s="19"/>
      <c r="C96" s="16"/>
      <c r="D96" s="16"/>
      <c r="E96" s="16"/>
      <c r="F96" s="16"/>
      <c r="G96" s="19"/>
      <c r="H96" s="19"/>
      <c r="I96" s="19"/>
      <c r="J96" s="19"/>
      <c r="K96" s="19"/>
      <c r="L96" s="19"/>
    </row>
    <row r="97" spans="2:12" ht="12.75">
      <c r="B97" s="19"/>
      <c r="C97" s="16"/>
      <c r="D97" s="16"/>
      <c r="E97" s="16"/>
      <c r="F97" s="16"/>
      <c r="G97" s="19"/>
      <c r="H97" s="19"/>
      <c r="I97" s="19"/>
      <c r="J97" s="19"/>
      <c r="K97" s="19"/>
      <c r="L97" s="19"/>
    </row>
    <row r="98" spans="2:12" ht="12.75">
      <c r="B98" s="19"/>
      <c r="C98" s="16"/>
      <c r="D98" s="16"/>
      <c r="E98" s="16"/>
      <c r="F98" s="16"/>
      <c r="G98" s="19"/>
      <c r="H98" s="19"/>
      <c r="I98" s="19"/>
      <c r="J98" s="19"/>
      <c r="K98" s="19"/>
      <c r="L98" s="19"/>
    </row>
  </sheetData>
  <sheetProtection password="CF7A" sheet="1" objects="1" scenarios="1"/>
  <mergeCells count="1">
    <mergeCell ref="B2:D2"/>
  </mergeCells>
  <printOptions/>
  <pageMargins left="0.45" right="0.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" sqref="A2:J2"/>
    </sheetView>
  </sheetViews>
  <sheetFormatPr defaultColWidth="10.7109375" defaultRowHeight="12.75"/>
  <cols>
    <col min="1" max="1" width="12.00390625" style="63" customWidth="1"/>
    <col min="2" max="2" width="12.140625" style="63" customWidth="1"/>
    <col min="3" max="3" width="3.7109375" style="63" customWidth="1"/>
    <col min="4" max="6" width="10.7109375" style="63" customWidth="1"/>
    <col min="7" max="7" width="12.140625" style="63" customWidth="1"/>
    <col min="8" max="8" width="14.28125" style="63" customWidth="1"/>
    <col min="9" max="9" width="6.28125" style="63" hidden="1" customWidth="1"/>
    <col min="10" max="16384" width="10.7109375" style="63" customWidth="1"/>
  </cols>
  <sheetData>
    <row r="1" spans="1:10" ht="60" customHeight="1">
      <c r="A1" s="188" t="s">
        <v>468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61.5">
      <c r="A2" s="190"/>
      <c r="B2" s="190"/>
      <c r="C2" s="190"/>
      <c r="D2" s="190"/>
      <c r="E2" s="190"/>
      <c r="F2" s="190"/>
      <c r="G2" s="190"/>
      <c r="H2" s="190"/>
      <c r="I2" s="190"/>
      <c r="J2" s="190"/>
    </row>
    <row r="3" spans="1:10" ht="51" customHeight="1">
      <c r="A3" s="189" t="s">
        <v>463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24" customHeight="1">
      <c r="A4" s="192" t="s">
        <v>461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ht="51" customHeight="1">
      <c r="A5" s="189" t="s">
        <v>462</v>
      </c>
      <c r="B5" s="189"/>
      <c r="C5" s="189"/>
      <c r="D5" s="189"/>
      <c r="E5" s="189"/>
      <c r="F5" s="189"/>
      <c r="G5" s="189"/>
      <c r="H5" s="189"/>
      <c r="I5" s="189"/>
      <c r="J5" s="189"/>
    </row>
    <row r="6" spans="1:10" ht="12.75">
      <c r="A6" s="193"/>
      <c r="B6" s="193"/>
      <c r="C6" s="193"/>
      <c r="D6" s="193"/>
      <c r="E6" s="193"/>
      <c r="F6" s="193"/>
      <c r="G6" s="193"/>
      <c r="H6" s="193"/>
      <c r="I6" s="193"/>
      <c r="J6" s="193"/>
    </row>
    <row r="7" spans="1:10" ht="12.75">
      <c r="A7" s="193"/>
      <c r="B7" s="193"/>
      <c r="C7" s="193"/>
      <c r="D7" s="193"/>
      <c r="E7" s="193"/>
      <c r="F7" s="193"/>
      <c r="G7" s="193"/>
      <c r="H7" s="193"/>
      <c r="I7" s="193"/>
      <c r="J7" s="193"/>
    </row>
    <row r="8" spans="1:10" ht="61.5">
      <c r="A8" s="189" t="s">
        <v>348</v>
      </c>
      <c r="B8" s="189"/>
      <c r="C8" s="189"/>
      <c r="D8" s="189"/>
      <c r="E8" s="189"/>
      <c r="F8" s="189"/>
      <c r="G8" s="189"/>
      <c r="H8" s="189"/>
      <c r="I8" s="189"/>
      <c r="J8" s="189"/>
    </row>
    <row r="10" spans="1:10" ht="61.5">
      <c r="A10" s="195" t="s">
        <v>366</v>
      </c>
      <c r="B10" s="195"/>
      <c r="C10" s="195"/>
      <c r="D10" s="195"/>
      <c r="E10" s="195"/>
      <c r="F10" s="195"/>
      <c r="G10" s="195"/>
      <c r="H10" s="195"/>
      <c r="I10" s="195"/>
      <c r="J10" s="195"/>
    </row>
    <row r="11" spans="1:10" ht="12.75">
      <c r="A11" s="193"/>
      <c r="B11" s="193"/>
      <c r="C11" s="193"/>
      <c r="D11" s="193"/>
      <c r="E11" s="193"/>
      <c r="F11" s="193"/>
      <c r="G11" s="193"/>
      <c r="H11" s="193"/>
      <c r="I11" s="193"/>
      <c r="J11" s="193"/>
    </row>
    <row r="12" spans="1:10" ht="16.5" customHeight="1">
      <c r="A12" s="193"/>
      <c r="B12" s="193"/>
      <c r="C12" s="193"/>
      <c r="D12" s="193"/>
      <c r="E12" s="193"/>
      <c r="F12" s="193"/>
      <c r="G12" s="193"/>
      <c r="H12" s="193"/>
      <c r="I12" s="193"/>
      <c r="J12" s="193"/>
    </row>
    <row r="13" spans="1:10" ht="30" customHeight="1">
      <c r="A13" s="191" t="s">
        <v>470</v>
      </c>
      <c r="B13" s="191"/>
      <c r="C13" s="148" t="s">
        <v>469</v>
      </c>
      <c r="D13" s="191" t="s">
        <v>349</v>
      </c>
      <c r="E13" s="191"/>
      <c r="F13" s="191"/>
      <c r="G13" s="191"/>
      <c r="H13" s="191"/>
      <c r="I13" s="191"/>
      <c r="J13" s="191"/>
    </row>
    <row r="14" spans="1:10" ht="15" customHeight="1">
      <c r="A14" s="194"/>
      <c r="B14" s="194"/>
      <c r="C14" s="194"/>
      <c r="D14" s="194"/>
      <c r="E14" s="194"/>
      <c r="F14" s="194"/>
      <c r="G14" s="194"/>
      <c r="H14" s="194"/>
      <c r="I14" s="194"/>
      <c r="J14" s="194"/>
    </row>
    <row r="15" spans="1:10" ht="30" customHeight="1">
      <c r="A15" s="191" t="s">
        <v>471</v>
      </c>
      <c r="B15" s="191"/>
      <c r="C15" s="148" t="s">
        <v>469</v>
      </c>
      <c r="D15" s="191" t="s">
        <v>367</v>
      </c>
      <c r="E15" s="191"/>
      <c r="F15" s="191"/>
      <c r="G15" s="191"/>
      <c r="H15" s="191"/>
      <c r="I15" s="191"/>
      <c r="J15" s="191"/>
    </row>
    <row r="16" spans="1:10" ht="15" customHeight="1">
      <c r="A16" s="194"/>
      <c r="B16" s="194"/>
      <c r="C16" s="194"/>
      <c r="D16" s="194"/>
      <c r="E16" s="194"/>
      <c r="F16" s="194"/>
      <c r="G16" s="194"/>
      <c r="H16" s="194"/>
      <c r="I16" s="194"/>
      <c r="J16" s="194"/>
    </row>
    <row r="17" spans="1:10" s="64" customFormat="1" ht="30.75" customHeight="1">
      <c r="A17" s="191" t="s">
        <v>472</v>
      </c>
      <c r="B17" s="191"/>
      <c r="C17" s="148" t="s">
        <v>469</v>
      </c>
      <c r="D17" s="191" t="s">
        <v>464</v>
      </c>
      <c r="E17" s="191"/>
      <c r="F17" s="191"/>
      <c r="G17" s="191"/>
      <c r="H17" s="191"/>
      <c r="I17" s="191"/>
      <c r="J17" s="191"/>
    </row>
    <row r="18" spans="1:10" s="64" customFormat="1" ht="30.75" customHeight="1">
      <c r="A18" s="149"/>
      <c r="B18" s="149"/>
      <c r="C18" s="148" t="s">
        <v>469</v>
      </c>
      <c r="D18" s="191" t="s">
        <v>465</v>
      </c>
      <c r="E18" s="191"/>
      <c r="F18" s="191"/>
      <c r="G18" s="191"/>
      <c r="H18" s="191"/>
      <c r="I18" s="191"/>
      <c r="J18" s="191"/>
    </row>
    <row r="19" spans="1:10" s="64" customFormat="1" ht="15" customHeight="1">
      <c r="A19" s="194"/>
      <c r="B19" s="194"/>
      <c r="C19" s="194"/>
      <c r="D19" s="194"/>
      <c r="E19" s="194"/>
      <c r="F19" s="194"/>
      <c r="G19" s="194"/>
      <c r="H19" s="194"/>
      <c r="I19" s="194"/>
      <c r="J19" s="194"/>
    </row>
    <row r="20" spans="1:10" s="64" customFormat="1" ht="30" customHeight="1">
      <c r="A20" s="191" t="s">
        <v>473</v>
      </c>
      <c r="B20" s="191"/>
      <c r="C20" s="148" t="s">
        <v>469</v>
      </c>
      <c r="D20" s="191" t="s">
        <v>349</v>
      </c>
      <c r="E20" s="191"/>
      <c r="F20" s="191"/>
      <c r="G20" s="191"/>
      <c r="H20" s="191"/>
      <c r="I20" s="191"/>
      <c r="J20" s="191"/>
    </row>
    <row r="21" spans="1:10" s="64" customFormat="1" ht="30" customHeight="1">
      <c r="A21" s="149"/>
      <c r="B21" s="149"/>
      <c r="C21" s="148" t="s">
        <v>469</v>
      </c>
      <c r="D21" s="191" t="s">
        <v>367</v>
      </c>
      <c r="E21" s="191"/>
      <c r="F21" s="191"/>
      <c r="G21" s="191"/>
      <c r="H21" s="191"/>
      <c r="I21" s="191"/>
      <c r="J21" s="191"/>
    </row>
    <row r="22" spans="1:10" ht="30" customHeight="1">
      <c r="A22" s="150"/>
      <c r="B22" s="150"/>
      <c r="C22" s="148" t="s">
        <v>469</v>
      </c>
      <c r="D22" s="191" t="s">
        <v>467</v>
      </c>
      <c r="E22" s="191"/>
      <c r="F22" s="191"/>
      <c r="G22" s="191"/>
      <c r="H22" s="191"/>
      <c r="I22" s="191"/>
      <c r="J22" s="191"/>
    </row>
    <row r="23" spans="1:10" ht="30" customHeight="1">
      <c r="A23" s="150"/>
      <c r="B23" s="150"/>
      <c r="C23" s="148" t="s">
        <v>469</v>
      </c>
      <c r="D23" s="191" t="s">
        <v>466</v>
      </c>
      <c r="E23" s="191"/>
      <c r="F23" s="191"/>
      <c r="G23" s="191"/>
      <c r="H23" s="191"/>
      <c r="I23" s="191"/>
      <c r="J23" s="191"/>
    </row>
    <row r="24" spans="1:10" ht="30" customHeight="1">
      <c r="A24" s="150"/>
      <c r="B24" s="150"/>
      <c r="C24" s="148" t="s">
        <v>469</v>
      </c>
      <c r="D24" s="191" t="s">
        <v>494</v>
      </c>
      <c r="E24" s="191"/>
      <c r="F24" s="191"/>
      <c r="G24" s="191"/>
      <c r="H24" s="191"/>
      <c r="I24" s="191"/>
      <c r="J24" s="191"/>
    </row>
    <row r="25" spans="1:10" ht="12.75">
      <c r="A25" s="193"/>
      <c r="B25" s="193"/>
      <c r="C25" s="193"/>
      <c r="D25" s="193"/>
      <c r="E25" s="193"/>
      <c r="F25" s="193"/>
      <c r="G25" s="193"/>
      <c r="H25" s="193"/>
      <c r="I25" s="193"/>
      <c r="J25" s="193"/>
    </row>
    <row r="26" spans="1:10" ht="12.75">
      <c r="A26" s="193"/>
      <c r="B26" s="193"/>
      <c r="C26" s="193"/>
      <c r="D26" s="193"/>
      <c r="E26" s="193"/>
      <c r="F26" s="193"/>
      <c r="G26" s="193"/>
      <c r="H26" s="193"/>
      <c r="I26" s="193"/>
      <c r="J26" s="193"/>
    </row>
  </sheetData>
  <sheetProtection/>
  <mergeCells count="26">
    <mergeCell ref="D23:J23"/>
    <mergeCell ref="D24:J24"/>
    <mergeCell ref="A11:J12"/>
    <mergeCell ref="A8:J8"/>
    <mergeCell ref="A10:J10"/>
    <mergeCell ref="D13:J13"/>
    <mergeCell ref="A13:B13"/>
    <mergeCell ref="A20:B20"/>
    <mergeCell ref="A25:J26"/>
    <mergeCell ref="D21:J21"/>
    <mergeCell ref="D22:J22"/>
    <mergeCell ref="A14:J14"/>
    <mergeCell ref="A16:J16"/>
    <mergeCell ref="A19:J19"/>
    <mergeCell ref="A15:B15"/>
    <mergeCell ref="D15:J15"/>
    <mergeCell ref="D17:J17"/>
    <mergeCell ref="D20:J20"/>
    <mergeCell ref="A1:J1"/>
    <mergeCell ref="A3:J3"/>
    <mergeCell ref="A2:J2"/>
    <mergeCell ref="D18:J18"/>
    <mergeCell ref="A17:B17"/>
    <mergeCell ref="A4:J4"/>
    <mergeCell ref="A5:J5"/>
    <mergeCell ref="A6:J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6.7109375" style="0" customWidth="1"/>
    <col min="2" max="2" width="12.8515625" style="0" customWidth="1"/>
    <col min="4" max="4" width="15.57421875" style="0" customWidth="1"/>
    <col min="5" max="6" width="5.7109375" style="0" customWidth="1"/>
    <col min="7" max="7" width="4.7109375" style="0" customWidth="1"/>
    <col min="8" max="15" width="4.8515625" style="0" customWidth="1"/>
    <col min="16" max="16" width="6.8515625" style="0" customWidth="1"/>
    <col min="17" max="17" width="6.7109375" style="0" customWidth="1"/>
    <col min="18" max="18" width="5.7109375" style="127" customWidth="1"/>
    <col min="19" max="20" width="3.140625" style="0" customWidth="1"/>
  </cols>
  <sheetData>
    <row r="1" spans="1:20" s="87" customFormat="1" ht="23.25" customHeight="1">
      <c r="A1" s="88" t="s">
        <v>388</v>
      </c>
      <c r="B1" s="88" t="s">
        <v>30</v>
      </c>
      <c r="C1" s="88" t="s">
        <v>31</v>
      </c>
      <c r="D1" s="88" t="s">
        <v>294</v>
      </c>
      <c r="E1" s="88" t="s">
        <v>319</v>
      </c>
      <c r="F1" s="88" t="s">
        <v>32</v>
      </c>
      <c r="G1" s="88" t="s">
        <v>36</v>
      </c>
      <c r="H1" s="174" t="s">
        <v>320</v>
      </c>
      <c r="I1" s="174" t="s">
        <v>321</v>
      </c>
      <c r="J1" s="174" t="s">
        <v>322</v>
      </c>
      <c r="K1" s="174" t="s">
        <v>323</v>
      </c>
      <c r="L1" s="174" t="s">
        <v>360</v>
      </c>
      <c r="M1" s="174" t="s">
        <v>361</v>
      </c>
      <c r="N1" s="174" t="s">
        <v>362</v>
      </c>
      <c r="O1" s="174" t="s">
        <v>363</v>
      </c>
      <c r="P1" s="88" t="s">
        <v>324</v>
      </c>
      <c r="Q1" s="181" t="s">
        <v>295</v>
      </c>
      <c r="R1" s="88" t="s">
        <v>490</v>
      </c>
      <c r="S1" s="88" t="s">
        <v>454</v>
      </c>
      <c r="T1" s="88" t="s">
        <v>455</v>
      </c>
    </row>
    <row r="2" spans="1:20" ht="13.5" customHeight="1">
      <c r="A2" s="159">
        <v>1</v>
      </c>
      <c r="B2" s="129" t="s">
        <v>160</v>
      </c>
      <c r="C2" s="129" t="s">
        <v>57</v>
      </c>
      <c r="D2" s="130" t="s">
        <v>107</v>
      </c>
      <c r="E2" s="131">
        <v>1407</v>
      </c>
      <c r="F2" s="132" t="s">
        <v>55</v>
      </c>
      <c r="G2" s="133" t="s">
        <v>55</v>
      </c>
      <c r="H2" s="153">
        <v>26</v>
      </c>
      <c r="I2" s="153">
        <v>25</v>
      </c>
      <c r="J2" s="153">
        <v>25</v>
      </c>
      <c r="K2" s="153">
        <v>23</v>
      </c>
      <c r="L2" s="153">
        <v>24</v>
      </c>
      <c r="M2" s="153">
        <v>22</v>
      </c>
      <c r="N2" s="153">
        <v>20</v>
      </c>
      <c r="O2" s="153">
        <v>29</v>
      </c>
      <c r="P2" s="134">
        <v>194</v>
      </c>
      <c r="Q2" s="135">
        <v>83</v>
      </c>
      <c r="R2" s="136">
        <v>24.25</v>
      </c>
      <c r="S2" s="137">
        <v>9</v>
      </c>
      <c r="T2" s="137">
        <v>4</v>
      </c>
    </row>
    <row r="3" spans="1:20" ht="13.5" customHeight="1">
      <c r="A3" s="159">
        <v>2</v>
      </c>
      <c r="B3" s="129" t="s">
        <v>223</v>
      </c>
      <c r="C3" s="129" t="s">
        <v>224</v>
      </c>
      <c r="D3" s="130" t="s">
        <v>326</v>
      </c>
      <c r="E3" s="131">
        <v>2590</v>
      </c>
      <c r="F3" s="132" t="s">
        <v>336</v>
      </c>
      <c r="G3" s="133">
        <v>3</v>
      </c>
      <c r="H3" s="153">
        <v>28</v>
      </c>
      <c r="I3" s="153">
        <v>24</v>
      </c>
      <c r="J3" s="153">
        <v>24</v>
      </c>
      <c r="K3" s="153">
        <v>23</v>
      </c>
      <c r="L3" s="153">
        <v>24</v>
      </c>
      <c r="M3" s="153">
        <v>25</v>
      </c>
      <c r="N3" s="153">
        <v>25</v>
      </c>
      <c r="O3" s="153">
        <v>23</v>
      </c>
      <c r="P3" s="134">
        <v>196</v>
      </c>
      <c r="Q3" s="135">
        <v>81</v>
      </c>
      <c r="R3" s="136">
        <v>24.5</v>
      </c>
      <c r="S3" s="137">
        <v>5</v>
      </c>
      <c r="T3" s="137">
        <v>2</v>
      </c>
    </row>
    <row r="4" spans="1:20" ht="13.5" customHeight="1">
      <c r="A4" s="159">
        <v>3</v>
      </c>
      <c r="B4" s="129" t="s">
        <v>247</v>
      </c>
      <c r="C4" s="129" t="s">
        <v>91</v>
      </c>
      <c r="D4" s="130" t="s">
        <v>48</v>
      </c>
      <c r="E4" s="131">
        <v>2858</v>
      </c>
      <c r="F4" s="132" t="s">
        <v>303</v>
      </c>
      <c r="G4" s="133">
        <v>1</v>
      </c>
      <c r="H4" s="153">
        <v>24</v>
      </c>
      <c r="I4" s="153">
        <v>25</v>
      </c>
      <c r="J4" s="153">
        <v>24</v>
      </c>
      <c r="K4" s="153">
        <v>21</v>
      </c>
      <c r="L4" s="153">
        <v>26</v>
      </c>
      <c r="M4" s="153">
        <v>29</v>
      </c>
      <c r="N4" s="153">
        <v>24</v>
      </c>
      <c r="O4" s="153">
        <v>23</v>
      </c>
      <c r="P4" s="134">
        <v>196</v>
      </c>
      <c r="Q4" s="135">
        <v>81</v>
      </c>
      <c r="R4" s="136">
        <v>24.5</v>
      </c>
      <c r="S4" s="137">
        <v>8</v>
      </c>
      <c r="T4" s="137">
        <v>3</v>
      </c>
    </row>
    <row r="5" spans="1:20" ht="13.5" customHeight="1">
      <c r="A5" s="159">
        <v>4</v>
      </c>
      <c r="B5" s="129" t="s">
        <v>118</v>
      </c>
      <c r="C5" s="129" t="s">
        <v>119</v>
      </c>
      <c r="D5" s="130" t="s">
        <v>117</v>
      </c>
      <c r="E5" s="131">
        <v>1295</v>
      </c>
      <c r="F5" s="132" t="s">
        <v>55</v>
      </c>
      <c r="G5" s="133">
        <v>2</v>
      </c>
      <c r="H5" s="153">
        <v>25</v>
      </c>
      <c r="I5" s="153">
        <v>28</v>
      </c>
      <c r="J5" s="153">
        <v>23</v>
      </c>
      <c r="K5" s="153">
        <v>24</v>
      </c>
      <c r="L5" s="153">
        <v>28</v>
      </c>
      <c r="M5" s="153">
        <v>24</v>
      </c>
      <c r="N5" s="153">
        <v>23</v>
      </c>
      <c r="O5" s="153">
        <v>22</v>
      </c>
      <c r="P5" s="134">
        <v>197</v>
      </c>
      <c r="Q5" s="135">
        <v>80</v>
      </c>
      <c r="R5" s="136">
        <v>24.625</v>
      </c>
      <c r="S5" s="137">
        <v>6</v>
      </c>
      <c r="T5" s="137">
        <v>5</v>
      </c>
    </row>
    <row r="6" spans="1:20" ht="13.5" customHeight="1">
      <c r="A6" s="159">
        <v>5</v>
      </c>
      <c r="B6" s="129" t="s">
        <v>134</v>
      </c>
      <c r="C6" s="129" t="s">
        <v>52</v>
      </c>
      <c r="D6" s="130" t="s">
        <v>48</v>
      </c>
      <c r="E6" s="131">
        <v>1101</v>
      </c>
      <c r="F6" s="132" t="s">
        <v>299</v>
      </c>
      <c r="G6" s="133" t="s">
        <v>55</v>
      </c>
      <c r="H6" s="153">
        <v>25</v>
      </c>
      <c r="I6" s="153">
        <v>26</v>
      </c>
      <c r="J6" s="153">
        <v>25</v>
      </c>
      <c r="K6" s="153">
        <v>21</v>
      </c>
      <c r="L6" s="153">
        <v>22</v>
      </c>
      <c r="M6" s="153">
        <v>26</v>
      </c>
      <c r="N6" s="153">
        <v>26</v>
      </c>
      <c r="O6" s="153">
        <v>26</v>
      </c>
      <c r="P6" s="134">
        <v>197</v>
      </c>
      <c r="Q6" s="135">
        <v>80</v>
      </c>
      <c r="R6" s="136">
        <v>24.625</v>
      </c>
      <c r="S6" s="137">
        <v>5</v>
      </c>
      <c r="T6" s="137">
        <v>4</v>
      </c>
    </row>
    <row r="7" spans="1:20" ht="13.5" customHeight="1">
      <c r="A7" s="159">
        <v>6</v>
      </c>
      <c r="B7" s="129" t="s">
        <v>236</v>
      </c>
      <c r="C7" s="129" t="s">
        <v>188</v>
      </c>
      <c r="D7" s="130" t="s">
        <v>73</v>
      </c>
      <c r="E7" s="131">
        <v>1735</v>
      </c>
      <c r="F7" s="132" t="s">
        <v>299</v>
      </c>
      <c r="G7" s="133">
        <v>1</v>
      </c>
      <c r="H7" s="153">
        <v>24</v>
      </c>
      <c r="I7" s="153">
        <v>27</v>
      </c>
      <c r="J7" s="153">
        <v>24</v>
      </c>
      <c r="K7" s="153">
        <v>24</v>
      </c>
      <c r="L7" s="153">
        <v>25</v>
      </c>
      <c r="M7" s="153">
        <v>26</v>
      </c>
      <c r="N7" s="153">
        <v>23</v>
      </c>
      <c r="O7" s="153">
        <v>25</v>
      </c>
      <c r="P7" s="134">
        <v>198</v>
      </c>
      <c r="Q7" s="135">
        <v>79</v>
      </c>
      <c r="R7" s="136">
        <v>24.75</v>
      </c>
      <c r="S7" s="137">
        <v>4</v>
      </c>
      <c r="T7" s="137">
        <v>2</v>
      </c>
    </row>
    <row r="8" spans="1:20" ht="13.5" customHeight="1">
      <c r="A8" s="159">
        <v>7</v>
      </c>
      <c r="B8" s="129" t="s">
        <v>159</v>
      </c>
      <c r="C8" s="129" t="s">
        <v>68</v>
      </c>
      <c r="D8" s="130" t="s">
        <v>456</v>
      </c>
      <c r="E8" s="131">
        <v>1689</v>
      </c>
      <c r="F8" s="132" t="s">
        <v>336</v>
      </c>
      <c r="G8" s="133" t="s">
        <v>55</v>
      </c>
      <c r="H8" s="153">
        <v>23</v>
      </c>
      <c r="I8" s="153">
        <v>26</v>
      </c>
      <c r="J8" s="153">
        <v>24</v>
      </c>
      <c r="K8" s="153">
        <v>26</v>
      </c>
      <c r="L8" s="153">
        <v>25</v>
      </c>
      <c r="M8" s="153">
        <v>26</v>
      </c>
      <c r="N8" s="153">
        <v>23</v>
      </c>
      <c r="O8" s="153">
        <v>26</v>
      </c>
      <c r="P8" s="134">
        <v>199</v>
      </c>
      <c r="Q8" s="135">
        <v>78</v>
      </c>
      <c r="R8" s="136">
        <v>24.875</v>
      </c>
      <c r="S8" s="137">
        <v>3</v>
      </c>
      <c r="T8" s="137">
        <v>3</v>
      </c>
    </row>
    <row r="9" spans="1:20" ht="13.5" customHeight="1">
      <c r="A9" s="159">
        <v>8</v>
      </c>
      <c r="B9" s="129" t="s">
        <v>59</v>
      </c>
      <c r="C9" s="129" t="s">
        <v>42</v>
      </c>
      <c r="D9" s="130" t="s">
        <v>456</v>
      </c>
      <c r="E9" s="131">
        <v>230</v>
      </c>
      <c r="F9" s="132" t="s">
        <v>328</v>
      </c>
      <c r="G9" s="133" t="s">
        <v>55</v>
      </c>
      <c r="H9" s="153">
        <v>23</v>
      </c>
      <c r="I9" s="153">
        <v>23</v>
      </c>
      <c r="J9" s="153">
        <v>29</v>
      </c>
      <c r="K9" s="153">
        <v>28</v>
      </c>
      <c r="L9" s="153">
        <v>25</v>
      </c>
      <c r="M9" s="153">
        <v>21</v>
      </c>
      <c r="N9" s="153">
        <v>28</v>
      </c>
      <c r="O9" s="153">
        <v>23</v>
      </c>
      <c r="P9" s="134">
        <v>200</v>
      </c>
      <c r="Q9" s="135">
        <v>78</v>
      </c>
      <c r="R9" s="136">
        <v>25</v>
      </c>
      <c r="S9" s="137">
        <v>8</v>
      </c>
      <c r="T9" s="137">
        <v>5</v>
      </c>
    </row>
    <row r="10" spans="1:20" ht="13.5" customHeight="1">
      <c r="A10" s="159">
        <v>9</v>
      </c>
      <c r="B10" s="129" t="s">
        <v>121</v>
      </c>
      <c r="C10" s="129" t="s">
        <v>152</v>
      </c>
      <c r="D10" s="130" t="s">
        <v>73</v>
      </c>
      <c r="E10" s="131">
        <v>3091</v>
      </c>
      <c r="F10" s="132" t="s">
        <v>339</v>
      </c>
      <c r="G10" s="133" t="s">
        <v>55</v>
      </c>
      <c r="H10" s="153">
        <v>29</v>
      </c>
      <c r="I10" s="153">
        <v>24</v>
      </c>
      <c r="J10" s="153">
        <v>21</v>
      </c>
      <c r="K10" s="153">
        <v>22</v>
      </c>
      <c r="L10" s="153">
        <v>29</v>
      </c>
      <c r="M10" s="153">
        <v>25</v>
      </c>
      <c r="N10" s="153">
        <v>26</v>
      </c>
      <c r="O10" s="153">
        <v>24</v>
      </c>
      <c r="P10" s="134">
        <v>200</v>
      </c>
      <c r="Q10" s="135">
        <v>78</v>
      </c>
      <c r="R10" s="136">
        <v>25</v>
      </c>
      <c r="S10" s="137">
        <v>8</v>
      </c>
      <c r="T10" s="137">
        <v>7</v>
      </c>
    </row>
    <row r="11" spans="1:20" ht="14.25" customHeight="1">
      <c r="A11" s="159">
        <v>10</v>
      </c>
      <c r="B11" s="160" t="s">
        <v>121</v>
      </c>
      <c r="C11" s="160" t="s">
        <v>49</v>
      </c>
      <c r="D11" s="161" t="s">
        <v>73</v>
      </c>
      <c r="E11" s="162">
        <v>876</v>
      </c>
      <c r="F11" s="163" t="s">
        <v>299</v>
      </c>
      <c r="G11" s="164" t="s">
        <v>55</v>
      </c>
      <c r="H11" s="154">
        <v>22</v>
      </c>
      <c r="I11" s="154">
        <v>22</v>
      </c>
      <c r="J11" s="154">
        <v>27</v>
      </c>
      <c r="K11" s="154">
        <v>28</v>
      </c>
      <c r="L11" s="154">
        <v>24</v>
      </c>
      <c r="M11" s="154">
        <v>26</v>
      </c>
      <c r="N11" s="154">
        <v>26</v>
      </c>
      <c r="O11" s="154">
        <v>26</v>
      </c>
      <c r="P11" s="165">
        <v>201</v>
      </c>
      <c r="Q11" s="135">
        <v>77</v>
      </c>
      <c r="R11" s="136">
        <v>25.125</v>
      </c>
      <c r="S11" s="137">
        <v>6</v>
      </c>
      <c r="T11" s="137">
        <v>5</v>
      </c>
    </row>
    <row r="12" spans="1:20" ht="14.25" customHeight="1">
      <c r="A12" s="159">
        <v>11</v>
      </c>
      <c r="B12" s="129" t="s">
        <v>204</v>
      </c>
      <c r="C12" s="129" t="s">
        <v>39</v>
      </c>
      <c r="D12" s="130" t="s">
        <v>456</v>
      </c>
      <c r="E12" s="131">
        <v>2164</v>
      </c>
      <c r="F12" s="132" t="s">
        <v>55</v>
      </c>
      <c r="G12" s="133">
        <v>2</v>
      </c>
      <c r="H12" s="153">
        <v>27</v>
      </c>
      <c r="I12" s="153">
        <v>29</v>
      </c>
      <c r="J12" s="153">
        <v>25</v>
      </c>
      <c r="K12" s="153">
        <v>24</v>
      </c>
      <c r="L12" s="153">
        <v>26</v>
      </c>
      <c r="M12" s="153">
        <v>27</v>
      </c>
      <c r="N12" s="153">
        <v>19</v>
      </c>
      <c r="O12" s="153">
        <v>25</v>
      </c>
      <c r="P12" s="134">
        <v>202</v>
      </c>
      <c r="Q12" s="152">
        <v>76</v>
      </c>
      <c r="R12" s="136">
        <v>25.25</v>
      </c>
      <c r="S12" s="137">
        <v>10</v>
      </c>
      <c r="T12" s="137">
        <v>3</v>
      </c>
    </row>
    <row r="13" spans="1:20" ht="14.25" customHeight="1">
      <c r="A13" s="159">
        <v>12</v>
      </c>
      <c r="B13" s="129" t="s">
        <v>95</v>
      </c>
      <c r="C13" s="129" t="s">
        <v>92</v>
      </c>
      <c r="D13" s="130" t="s">
        <v>107</v>
      </c>
      <c r="E13" s="131">
        <v>2148</v>
      </c>
      <c r="F13" s="132" t="s">
        <v>55</v>
      </c>
      <c r="G13" s="133">
        <v>2</v>
      </c>
      <c r="H13" s="153">
        <v>21</v>
      </c>
      <c r="I13" s="153">
        <v>26</v>
      </c>
      <c r="J13" s="153">
        <v>27</v>
      </c>
      <c r="K13" s="153">
        <v>26</v>
      </c>
      <c r="L13" s="153">
        <v>28</v>
      </c>
      <c r="M13" s="153">
        <v>26</v>
      </c>
      <c r="N13" s="153">
        <v>22</v>
      </c>
      <c r="O13" s="153">
        <v>27</v>
      </c>
      <c r="P13" s="134">
        <v>203</v>
      </c>
      <c r="Q13" s="152">
        <v>75</v>
      </c>
      <c r="R13" s="136">
        <v>25.375</v>
      </c>
      <c r="S13" s="137">
        <v>7</v>
      </c>
      <c r="T13" s="137">
        <v>5</v>
      </c>
    </row>
    <row r="14" spans="1:20" ht="14.25" customHeight="1">
      <c r="A14" s="159">
        <v>13</v>
      </c>
      <c r="B14" s="129" t="s">
        <v>112</v>
      </c>
      <c r="C14" s="129" t="s">
        <v>54</v>
      </c>
      <c r="D14" s="130" t="s">
        <v>73</v>
      </c>
      <c r="E14" s="131">
        <v>799</v>
      </c>
      <c r="F14" s="132" t="s">
        <v>55</v>
      </c>
      <c r="G14" s="133">
        <v>2</v>
      </c>
      <c r="H14" s="153">
        <v>24</v>
      </c>
      <c r="I14" s="153">
        <v>26</v>
      </c>
      <c r="J14" s="153">
        <v>28</v>
      </c>
      <c r="K14" s="153">
        <v>23</v>
      </c>
      <c r="L14" s="153">
        <v>25</v>
      </c>
      <c r="M14" s="153">
        <v>25</v>
      </c>
      <c r="N14" s="153">
        <v>26</v>
      </c>
      <c r="O14" s="153">
        <v>27</v>
      </c>
      <c r="P14" s="134">
        <v>204</v>
      </c>
      <c r="Q14" s="152">
        <v>74</v>
      </c>
      <c r="R14" s="136">
        <v>25.5</v>
      </c>
      <c r="S14" s="137">
        <v>5</v>
      </c>
      <c r="T14" s="137">
        <v>3</v>
      </c>
    </row>
    <row r="15" spans="1:20" ht="14.25" customHeight="1">
      <c r="A15" s="159">
        <v>14</v>
      </c>
      <c r="B15" s="129" t="s">
        <v>99</v>
      </c>
      <c r="C15" s="129" t="s">
        <v>42</v>
      </c>
      <c r="D15" s="130" t="s">
        <v>456</v>
      </c>
      <c r="E15" s="131">
        <v>652</v>
      </c>
      <c r="F15" s="132" t="s">
        <v>299</v>
      </c>
      <c r="G15" s="133">
        <v>1</v>
      </c>
      <c r="H15" s="153">
        <v>28</v>
      </c>
      <c r="I15" s="153">
        <v>22</v>
      </c>
      <c r="J15" s="153">
        <v>25</v>
      </c>
      <c r="K15" s="153">
        <v>25</v>
      </c>
      <c r="L15" s="153">
        <v>28</v>
      </c>
      <c r="M15" s="153">
        <v>27</v>
      </c>
      <c r="N15" s="153">
        <v>26</v>
      </c>
      <c r="O15" s="153">
        <v>24</v>
      </c>
      <c r="P15" s="134">
        <v>205</v>
      </c>
      <c r="Q15" s="152">
        <v>73</v>
      </c>
      <c r="R15" s="136">
        <v>25.625</v>
      </c>
      <c r="S15" s="137">
        <v>6</v>
      </c>
      <c r="T15" s="137">
        <v>4</v>
      </c>
    </row>
    <row r="16" spans="1:20" ht="14.25" customHeight="1">
      <c r="A16" s="159">
        <v>15</v>
      </c>
      <c r="B16" s="129" t="s">
        <v>122</v>
      </c>
      <c r="C16" s="129" t="s">
        <v>123</v>
      </c>
      <c r="D16" s="130" t="s">
        <v>117</v>
      </c>
      <c r="E16" s="131">
        <v>877</v>
      </c>
      <c r="F16" s="132" t="s">
        <v>328</v>
      </c>
      <c r="G16" s="133" t="s">
        <v>55</v>
      </c>
      <c r="H16" s="153">
        <v>28</v>
      </c>
      <c r="I16" s="153">
        <v>28</v>
      </c>
      <c r="J16" s="153">
        <v>28</v>
      </c>
      <c r="K16" s="153">
        <v>25</v>
      </c>
      <c r="L16" s="153">
        <v>23</v>
      </c>
      <c r="M16" s="153">
        <v>23</v>
      </c>
      <c r="N16" s="153">
        <v>27</v>
      </c>
      <c r="O16" s="153">
        <v>25</v>
      </c>
      <c r="P16" s="134">
        <v>207</v>
      </c>
      <c r="Q16" s="152">
        <v>72</v>
      </c>
      <c r="R16" s="136">
        <v>25.875</v>
      </c>
      <c r="S16" s="137">
        <v>5</v>
      </c>
      <c r="T16" s="137">
        <v>5</v>
      </c>
    </row>
    <row r="17" spans="1:20" ht="14.25" customHeight="1">
      <c r="A17" s="159">
        <v>16</v>
      </c>
      <c r="B17" s="129" t="s">
        <v>131</v>
      </c>
      <c r="C17" s="129" t="s">
        <v>64</v>
      </c>
      <c r="D17" s="130" t="s">
        <v>48</v>
      </c>
      <c r="E17" s="131">
        <v>1098</v>
      </c>
      <c r="F17" s="132" t="s">
        <v>299</v>
      </c>
      <c r="G17" s="133" t="s">
        <v>55</v>
      </c>
      <c r="H17" s="153">
        <v>22</v>
      </c>
      <c r="I17" s="153">
        <v>24</v>
      </c>
      <c r="J17" s="153">
        <v>25</v>
      </c>
      <c r="K17" s="153">
        <v>31</v>
      </c>
      <c r="L17" s="153">
        <v>28</v>
      </c>
      <c r="M17" s="153">
        <v>27</v>
      </c>
      <c r="N17" s="153">
        <v>22</v>
      </c>
      <c r="O17" s="153">
        <v>28</v>
      </c>
      <c r="P17" s="134">
        <v>207</v>
      </c>
      <c r="Q17" s="152">
        <v>72</v>
      </c>
      <c r="R17" s="136">
        <v>25.875</v>
      </c>
      <c r="S17" s="137">
        <v>9</v>
      </c>
      <c r="T17" s="137">
        <v>6</v>
      </c>
    </row>
    <row r="18" spans="1:20" ht="14.25" customHeight="1">
      <c r="A18" s="159">
        <v>17</v>
      </c>
      <c r="B18" s="129" t="s">
        <v>301</v>
      </c>
      <c r="C18" s="129" t="s">
        <v>287</v>
      </c>
      <c r="D18" s="130" t="s">
        <v>326</v>
      </c>
      <c r="E18" s="131">
        <v>597</v>
      </c>
      <c r="F18" s="132" t="s">
        <v>325</v>
      </c>
      <c r="G18" s="133" t="s">
        <v>55</v>
      </c>
      <c r="H18" s="153">
        <v>28</v>
      </c>
      <c r="I18" s="153">
        <v>24</v>
      </c>
      <c r="J18" s="153">
        <v>26</v>
      </c>
      <c r="K18" s="153">
        <v>24</v>
      </c>
      <c r="L18" s="153">
        <v>26</v>
      </c>
      <c r="M18" s="153">
        <v>28</v>
      </c>
      <c r="N18" s="153">
        <v>25</v>
      </c>
      <c r="O18" s="153">
        <v>27</v>
      </c>
      <c r="P18" s="134">
        <v>208</v>
      </c>
      <c r="Q18" s="152">
        <v>71</v>
      </c>
      <c r="R18" s="136">
        <v>26</v>
      </c>
      <c r="S18" s="137">
        <v>4</v>
      </c>
      <c r="T18" s="137">
        <v>4</v>
      </c>
    </row>
    <row r="19" spans="1:20" ht="12.75">
      <c r="A19" s="159" t="s">
        <v>475</v>
      </c>
      <c r="B19" s="129" t="s">
        <v>65</v>
      </c>
      <c r="C19" s="129" t="s">
        <v>66</v>
      </c>
      <c r="D19" s="130" t="s">
        <v>326</v>
      </c>
      <c r="E19" s="131">
        <v>1249</v>
      </c>
      <c r="F19" s="132" t="s">
        <v>55</v>
      </c>
      <c r="G19" s="133">
        <v>1</v>
      </c>
      <c r="H19" s="153">
        <v>27</v>
      </c>
      <c r="I19" s="153">
        <v>29</v>
      </c>
      <c r="J19" s="153">
        <v>26</v>
      </c>
      <c r="K19" s="153">
        <v>26</v>
      </c>
      <c r="L19" s="153">
        <v>23</v>
      </c>
      <c r="M19" s="153">
        <v>28</v>
      </c>
      <c r="N19" s="153">
        <v>25</v>
      </c>
      <c r="O19" s="153">
        <v>24</v>
      </c>
      <c r="P19" s="134">
        <v>208</v>
      </c>
      <c r="Q19" s="135">
        <v>71</v>
      </c>
      <c r="R19" s="136">
        <v>26</v>
      </c>
      <c r="S19" s="137">
        <v>6</v>
      </c>
      <c r="T19" s="137">
        <v>4</v>
      </c>
    </row>
    <row r="20" spans="1:20" ht="12.75">
      <c r="A20" s="159" t="s">
        <v>475</v>
      </c>
      <c r="B20" s="129" t="s">
        <v>115</v>
      </c>
      <c r="C20" s="129" t="s">
        <v>79</v>
      </c>
      <c r="D20" s="130" t="s">
        <v>107</v>
      </c>
      <c r="E20" s="131">
        <v>833</v>
      </c>
      <c r="F20" s="132" t="s">
        <v>328</v>
      </c>
      <c r="G20" s="133">
        <v>1</v>
      </c>
      <c r="H20" s="153">
        <v>30</v>
      </c>
      <c r="I20" s="153">
        <v>24</v>
      </c>
      <c r="J20" s="153">
        <v>28</v>
      </c>
      <c r="K20" s="153">
        <v>25</v>
      </c>
      <c r="L20" s="153">
        <v>26</v>
      </c>
      <c r="M20" s="153">
        <v>25</v>
      </c>
      <c r="N20" s="153">
        <v>24</v>
      </c>
      <c r="O20" s="153">
        <v>26</v>
      </c>
      <c r="P20" s="134">
        <v>208</v>
      </c>
      <c r="Q20" s="135">
        <v>71</v>
      </c>
      <c r="R20" s="136">
        <v>26</v>
      </c>
      <c r="S20" s="137">
        <v>6</v>
      </c>
      <c r="T20" s="137">
        <v>4</v>
      </c>
    </row>
    <row r="21" spans="1:20" ht="14.25" customHeight="1">
      <c r="A21" s="159">
        <v>20</v>
      </c>
      <c r="B21" s="129" t="s">
        <v>108</v>
      </c>
      <c r="C21" s="129" t="s">
        <v>94</v>
      </c>
      <c r="D21" s="130" t="s">
        <v>70</v>
      </c>
      <c r="E21" s="131">
        <v>746</v>
      </c>
      <c r="F21" s="132" t="s">
        <v>55</v>
      </c>
      <c r="G21" s="133">
        <v>2</v>
      </c>
      <c r="H21" s="153">
        <v>25</v>
      </c>
      <c r="I21" s="153">
        <v>27</v>
      </c>
      <c r="J21" s="153">
        <v>27</v>
      </c>
      <c r="K21" s="153">
        <v>22</v>
      </c>
      <c r="L21" s="153">
        <v>25</v>
      </c>
      <c r="M21" s="153">
        <v>26</v>
      </c>
      <c r="N21" s="153">
        <v>31</v>
      </c>
      <c r="O21" s="153">
        <v>25</v>
      </c>
      <c r="P21" s="134">
        <v>208</v>
      </c>
      <c r="Q21" s="152">
        <v>71</v>
      </c>
      <c r="R21" s="136">
        <v>26</v>
      </c>
      <c r="S21" s="137">
        <v>9</v>
      </c>
      <c r="T21" s="137">
        <v>2</v>
      </c>
    </row>
    <row r="22" spans="1:20" ht="14.25" customHeight="1">
      <c r="A22" s="159">
        <v>21</v>
      </c>
      <c r="B22" s="129" t="s">
        <v>263</v>
      </c>
      <c r="C22" s="129" t="s">
        <v>243</v>
      </c>
      <c r="D22" s="130" t="s">
        <v>117</v>
      </c>
      <c r="E22" s="131">
        <v>2915</v>
      </c>
      <c r="F22" s="132" t="s">
        <v>55</v>
      </c>
      <c r="G22" s="133">
        <v>3</v>
      </c>
      <c r="H22" s="153">
        <v>25</v>
      </c>
      <c r="I22" s="153">
        <v>28</v>
      </c>
      <c r="J22" s="153">
        <v>27</v>
      </c>
      <c r="K22" s="153">
        <v>21</v>
      </c>
      <c r="L22" s="153">
        <v>31</v>
      </c>
      <c r="M22" s="153">
        <v>25</v>
      </c>
      <c r="N22" s="153">
        <v>25</v>
      </c>
      <c r="O22" s="153">
        <v>26</v>
      </c>
      <c r="P22" s="134">
        <v>208</v>
      </c>
      <c r="Q22" s="152">
        <v>71</v>
      </c>
      <c r="R22" s="136">
        <v>26</v>
      </c>
      <c r="S22" s="137">
        <v>10</v>
      </c>
      <c r="T22" s="137">
        <v>3</v>
      </c>
    </row>
    <row r="23" spans="1:20" ht="14.25" customHeight="1">
      <c r="A23" s="159">
        <v>22</v>
      </c>
      <c r="B23" s="129" t="s">
        <v>155</v>
      </c>
      <c r="C23" s="129" t="s">
        <v>39</v>
      </c>
      <c r="D23" s="130" t="s">
        <v>317</v>
      </c>
      <c r="E23" s="131">
        <v>1372</v>
      </c>
      <c r="F23" s="132" t="s">
        <v>55</v>
      </c>
      <c r="G23" s="133">
        <v>1</v>
      </c>
      <c r="H23" s="153">
        <v>25</v>
      </c>
      <c r="I23" s="153">
        <v>26</v>
      </c>
      <c r="J23" s="153">
        <v>22</v>
      </c>
      <c r="K23" s="153">
        <v>26</v>
      </c>
      <c r="L23" s="153">
        <v>32</v>
      </c>
      <c r="M23" s="153">
        <v>25</v>
      </c>
      <c r="N23" s="153">
        <v>23</v>
      </c>
      <c r="O23" s="153">
        <v>29</v>
      </c>
      <c r="P23" s="134">
        <v>208</v>
      </c>
      <c r="Q23" s="152">
        <v>71</v>
      </c>
      <c r="R23" s="136">
        <v>26</v>
      </c>
      <c r="S23" s="137">
        <v>10</v>
      </c>
      <c r="T23" s="137">
        <v>6</v>
      </c>
    </row>
    <row r="24" spans="1:20" ht="14.25" customHeight="1">
      <c r="A24" s="159">
        <v>23</v>
      </c>
      <c r="B24" s="129" t="s">
        <v>193</v>
      </c>
      <c r="C24" s="129" t="s">
        <v>79</v>
      </c>
      <c r="D24" s="130" t="s">
        <v>73</v>
      </c>
      <c r="E24" s="131">
        <v>1983</v>
      </c>
      <c r="F24" s="132" t="s">
        <v>55</v>
      </c>
      <c r="G24" s="133">
        <v>1</v>
      </c>
      <c r="H24" s="153">
        <v>25</v>
      </c>
      <c r="I24" s="153">
        <v>25</v>
      </c>
      <c r="J24" s="153">
        <v>24</v>
      </c>
      <c r="K24" s="153">
        <v>28</v>
      </c>
      <c r="L24" s="153">
        <v>28</v>
      </c>
      <c r="M24" s="153">
        <v>28</v>
      </c>
      <c r="N24" s="153">
        <v>28</v>
      </c>
      <c r="O24" s="153">
        <v>23</v>
      </c>
      <c r="P24" s="134">
        <v>209</v>
      </c>
      <c r="Q24" s="152">
        <v>70</v>
      </c>
      <c r="R24" s="136">
        <v>26.125</v>
      </c>
      <c r="S24" s="137">
        <v>5</v>
      </c>
      <c r="T24" s="137">
        <v>4</v>
      </c>
    </row>
    <row r="25" spans="1:20" ht="14.25" customHeight="1">
      <c r="A25" s="159">
        <v>24</v>
      </c>
      <c r="B25" s="129" t="s">
        <v>279</v>
      </c>
      <c r="C25" s="129" t="s">
        <v>42</v>
      </c>
      <c r="D25" s="130" t="s">
        <v>326</v>
      </c>
      <c r="E25" s="131">
        <v>3051</v>
      </c>
      <c r="F25" s="132" t="s">
        <v>55</v>
      </c>
      <c r="G25" s="133">
        <v>2</v>
      </c>
      <c r="H25" s="153">
        <v>30</v>
      </c>
      <c r="I25" s="153">
        <v>24</v>
      </c>
      <c r="J25" s="153">
        <v>26</v>
      </c>
      <c r="K25" s="153">
        <v>26</v>
      </c>
      <c r="L25" s="153">
        <v>28</v>
      </c>
      <c r="M25" s="153">
        <v>23</v>
      </c>
      <c r="N25" s="153">
        <v>25</v>
      </c>
      <c r="O25" s="153">
        <v>27</v>
      </c>
      <c r="P25" s="134">
        <v>209</v>
      </c>
      <c r="Q25" s="152">
        <v>70</v>
      </c>
      <c r="R25" s="136">
        <v>26.125</v>
      </c>
      <c r="S25" s="137">
        <v>7</v>
      </c>
      <c r="T25" s="137">
        <v>4</v>
      </c>
    </row>
    <row r="26" spans="1:20" ht="14.25" customHeight="1">
      <c r="A26" s="159">
        <v>25</v>
      </c>
      <c r="B26" s="129" t="s">
        <v>197</v>
      </c>
      <c r="C26" s="129" t="s">
        <v>80</v>
      </c>
      <c r="D26" s="130" t="s">
        <v>456</v>
      </c>
      <c r="E26" s="131">
        <v>2106</v>
      </c>
      <c r="F26" s="132" t="s">
        <v>55</v>
      </c>
      <c r="G26" s="133">
        <v>2</v>
      </c>
      <c r="H26" s="153">
        <v>26</v>
      </c>
      <c r="I26" s="153">
        <v>22</v>
      </c>
      <c r="J26" s="153">
        <v>30</v>
      </c>
      <c r="K26" s="153">
        <v>24</v>
      </c>
      <c r="L26" s="153">
        <v>27</v>
      </c>
      <c r="M26" s="153">
        <v>28</v>
      </c>
      <c r="N26" s="153">
        <v>26</v>
      </c>
      <c r="O26" s="153">
        <v>26</v>
      </c>
      <c r="P26" s="134">
        <v>209</v>
      </c>
      <c r="Q26" s="152">
        <v>70</v>
      </c>
      <c r="R26" s="136">
        <v>26.125</v>
      </c>
      <c r="S26" s="137">
        <v>8</v>
      </c>
      <c r="T26" s="137">
        <v>4</v>
      </c>
    </row>
    <row r="27" spans="1:20" ht="14.25" customHeight="1">
      <c r="A27" s="159">
        <v>26</v>
      </c>
      <c r="B27" s="129" t="s">
        <v>116</v>
      </c>
      <c r="C27" s="129" t="s">
        <v>86</v>
      </c>
      <c r="D27" s="130" t="s">
        <v>117</v>
      </c>
      <c r="E27" s="131">
        <v>858</v>
      </c>
      <c r="F27" s="132" t="s">
        <v>328</v>
      </c>
      <c r="G27" s="133" t="s">
        <v>55</v>
      </c>
      <c r="H27" s="153">
        <v>27</v>
      </c>
      <c r="I27" s="153">
        <v>27</v>
      </c>
      <c r="J27" s="153">
        <v>25</v>
      </c>
      <c r="K27" s="153">
        <v>24</v>
      </c>
      <c r="L27" s="153">
        <v>26</v>
      </c>
      <c r="M27" s="153">
        <v>23</v>
      </c>
      <c r="N27" s="153">
        <v>32</v>
      </c>
      <c r="O27" s="153">
        <v>25</v>
      </c>
      <c r="P27" s="134">
        <v>209</v>
      </c>
      <c r="Q27" s="152">
        <v>70</v>
      </c>
      <c r="R27" s="136">
        <v>26.125</v>
      </c>
      <c r="S27" s="137">
        <v>9</v>
      </c>
      <c r="T27" s="137">
        <v>3</v>
      </c>
    </row>
    <row r="28" spans="1:20" ht="14.25" customHeight="1">
      <c r="A28" s="159">
        <v>27</v>
      </c>
      <c r="B28" s="129" t="s">
        <v>81</v>
      </c>
      <c r="C28" s="129" t="s">
        <v>57</v>
      </c>
      <c r="D28" s="130" t="s">
        <v>82</v>
      </c>
      <c r="E28" s="131">
        <v>408</v>
      </c>
      <c r="F28" s="132" t="s">
        <v>299</v>
      </c>
      <c r="G28" s="133">
        <v>2</v>
      </c>
      <c r="H28" s="153">
        <v>25</v>
      </c>
      <c r="I28" s="153">
        <v>26</v>
      </c>
      <c r="J28" s="153">
        <v>24</v>
      </c>
      <c r="K28" s="153">
        <v>28</v>
      </c>
      <c r="L28" s="153">
        <v>25</v>
      </c>
      <c r="M28" s="153">
        <v>29</v>
      </c>
      <c r="N28" s="153">
        <v>29</v>
      </c>
      <c r="O28" s="153">
        <v>24</v>
      </c>
      <c r="P28" s="134">
        <v>210</v>
      </c>
      <c r="Q28" s="135">
        <v>69</v>
      </c>
      <c r="R28" s="136">
        <v>26.25</v>
      </c>
      <c r="S28" s="137">
        <v>5</v>
      </c>
      <c r="T28" s="137">
        <v>5</v>
      </c>
    </row>
    <row r="29" spans="1:20" ht="14.25" customHeight="1">
      <c r="A29" s="159">
        <v>28</v>
      </c>
      <c r="B29" s="129" t="s">
        <v>37</v>
      </c>
      <c r="C29" s="129" t="s">
        <v>139</v>
      </c>
      <c r="D29" s="130" t="s">
        <v>73</v>
      </c>
      <c r="E29" s="131">
        <v>3081</v>
      </c>
      <c r="F29" s="132" t="s">
        <v>339</v>
      </c>
      <c r="G29" s="133" t="s">
        <v>55</v>
      </c>
      <c r="H29" s="153">
        <v>29</v>
      </c>
      <c r="I29" s="153">
        <v>26</v>
      </c>
      <c r="J29" s="153">
        <v>22</v>
      </c>
      <c r="K29" s="153">
        <v>28</v>
      </c>
      <c r="L29" s="153">
        <v>27</v>
      </c>
      <c r="M29" s="153">
        <v>28</v>
      </c>
      <c r="N29" s="153">
        <v>29</v>
      </c>
      <c r="O29" s="153">
        <v>23</v>
      </c>
      <c r="P29" s="134">
        <v>212</v>
      </c>
      <c r="Q29" s="135">
        <v>68</v>
      </c>
      <c r="R29" s="136">
        <v>26.5</v>
      </c>
      <c r="S29" s="137">
        <v>7</v>
      </c>
      <c r="T29" s="137">
        <v>6</v>
      </c>
    </row>
    <row r="30" spans="1:20" ht="14.25" customHeight="1">
      <c r="A30" s="159">
        <v>29</v>
      </c>
      <c r="B30" s="129" t="s">
        <v>190</v>
      </c>
      <c r="C30" s="129" t="s">
        <v>39</v>
      </c>
      <c r="D30" s="130" t="s">
        <v>107</v>
      </c>
      <c r="E30" s="131">
        <v>1882</v>
      </c>
      <c r="F30" s="132" t="s">
        <v>55</v>
      </c>
      <c r="G30" s="133">
        <v>2</v>
      </c>
      <c r="H30" s="153">
        <v>27</v>
      </c>
      <c r="I30" s="153">
        <v>27</v>
      </c>
      <c r="J30" s="153">
        <v>31</v>
      </c>
      <c r="K30" s="153">
        <v>23</v>
      </c>
      <c r="L30" s="153">
        <v>28</v>
      </c>
      <c r="M30" s="153">
        <v>26</v>
      </c>
      <c r="N30" s="153">
        <v>23</v>
      </c>
      <c r="O30" s="153">
        <v>27</v>
      </c>
      <c r="P30" s="134">
        <v>212</v>
      </c>
      <c r="Q30" s="135">
        <v>68</v>
      </c>
      <c r="R30" s="136">
        <v>26.5</v>
      </c>
      <c r="S30" s="137">
        <v>8</v>
      </c>
      <c r="T30" s="137">
        <v>5</v>
      </c>
    </row>
    <row r="31" spans="1:20" ht="14.25" customHeight="1">
      <c r="A31" s="159">
        <v>30</v>
      </c>
      <c r="B31" s="129" t="s">
        <v>242</v>
      </c>
      <c r="C31" s="129" t="s">
        <v>170</v>
      </c>
      <c r="D31" s="130" t="s">
        <v>456</v>
      </c>
      <c r="E31" s="131">
        <v>2789</v>
      </c>
      <c r="F31" s="132" t="s">
        <v>338</v>
      </c>
      <c r="G31" s="133">
        <v>2</v>
      </c>
      <c r="H31" s="153">
        <v>33</v>
      </c>
      <c r="I31" s="153">
        <v>25</v>
      </c>
      <c r="J31" s="153">
        <v>25</v>
      </c>
      <c r="K31" s="153">
        <v>27</v>
      </c>
      <c r="L31" s="153">
        <v>27</v>
      </c>
      <c r="M31" s="153">
        <v>28</v>
      </c>
      <c r="N31" s="153">
        <v>25</v>
      </c>
      <c r="O31" s="153">
        <v>23</v>
      </c>
      <c r="P31" s="134">
        <v>213</v>
      </c>
      <c r="Q31" s="135">
        <v>67</v>
      </c>
      <c r="R31" s="136">
        <v>26.625</v>
      </c>
      <c r="S31" s="137">
        <v>10</v>
      </c>
      <c r="T31" s="137">
        <v>3</v>
      </c>
    </row>
    <row r="32" spans="1:20" ht="14.25" customHeight="1">
      <c r="A32" s="159">
        <v>31</v>
      </c>
      <c r="B32" s="129" t="s">
        <v>279</v>
      </c>
      <c r="C32" s="129" t="s">
        <v>202</v>
      </c>
      <c r="D32" s="130" t="s">
        <v>326</v>
      </c>
      <c r="E32" s="131">
        <v>3036</v>
      </c>
      <c r="F32" s="132" t="s">
        <v>303</v>
      </c>
      <c r="G32" s="133">
        <v>2</v>
      </c>
      <c r="H32" s="153">
        <v>30</v>
      </c>
      <c r="I32" s="153">
        <v>24</v>
      </c>
      <c r="J32" s="153">
        <v>28</v>
      </c>
      <c r="K32" s="153">
        <v>28</v>
      </c>
      <c r="L32" s="153">
        <v>28</v>
      </c>
      <c r="M32" s="153">
        <v>25</v>
      </c>
      <c r="N32" s="153">
        <v>27</v>
      </c>
      <c r="O32" s="153">
        <v>24</v>
      </c>
      <c r="P32" s="134">
        <v>214</v>
      </c>
      <c r="Q32" s="135">
        <v>66</v>
      </c>
      <c r="R32" s="136">
        <v>26.75</v>
      </c>
      <c r="S32" s="137">
        <v>6</v>
      </c>
      <c r="T32" s="137">
        <v>4</v>
      </c>
    </row>
    <row r="33" spans="1:20" ht="14.25" customHeight="1">
      <c r="A33" s="159">
        <v>32</v>
      </c>
      <c r="B33" s="129" t="s">
        <v>124</v>
      </c>
      <c r="C33" s="129" t="s">
        <v>52</v>
      </c>
      <c r="D33" s="130" t="s">
        <v>107</v>
      </c>
      <c r="E33" s="131">
        <v>908</v>
      </c>
      <c r="F33" s="132" t="s">
        <v>299</v>
      </c>
      <c r="G33" s="133">
        <v>2</v>
      </c>
      <c r="H33" s="153">
        <v>27</v>
      </c>
      <c r="I33" s="153">
        <v>26</v>
      </c>
      <c r="J33" s="153">
        <v>25</v>
      </c>
      <c r="K33" s="153">
        <v>22</v>
      </c>
      <c r="L33" s="153">
        <v>28</v>
      </c>
      <c r="M33" s="153">
        <v>29</v>
      </c>
      <c r="N33" s="153">
        <v>29</v>
      </c>
      <c r="O33" s="153">
        <v>28</v>
      </c>
      <c r="P33" s="134">
        <v>214</v>
      </c>
      <c r="Q33" s="135">
        <v>66</v>
      </c>
      <c r="R33" s="136">
        <v>26.75</v>
      </c>
      <c r="S33" s="137">
        <v>7</v>
      </c>
      <c r="T33" s="137">
        <v>4</v>
      </c>
    </row>
    <row r="34" spans="1:20" ht="14.25" customHeight="1">
      <c r="A34" s="159">
        <v>33</v>
      </c>
      <c r="B34" s="129" t="s">
        <v>248</v>
      </c>
      <c r="C34" s="129" t="s">
        <v>249</v>
      </c>
      <c r="D34" s="130" t="s">
        <v>48</v>
      </c>
      <c r="E34" s="131">
        <v>2859</v>
      </c>
      <c r="F34" s="132" t="s">
        <v>336</v>
      </c>
      <c r="G34" s="133">
        <v>1</v>
      </c>
      <c r="H34" s="153">
        <v>29</v>
      </c>
      <c r="I34" s="153">
        <v>24</v>
      </c>
      <c r="J34" s="153">
        <v>29</v>
      </c>
      <c r="K34" s="153">
        <v>30</v>
      </c>
      <c r="L34" s="153">
        <v>29</v>
      </c>
      <c r="M34" s="153">
        <v>26</v>
      </c>
      <c r="N34" s="153">
        <v>24</v>
      </c>
      <c r="O34" s="153">
        <v>24</v>
      </c>
      <c r="P34" s="134">
        <v>215</v>
      </c>
      <c r="Q34" s="135">
        <v>65</v>
      </c>
      <c r="R34" s="136">
        <v>26.875</v>
      </c>
      <c r="S34" s="137">
        <v>6</v>
      </c>
      <c r="T34" s="137">
        <v>5</v>
      </c>
    </row>
    <row r="35" spans="1:20" ht="14.25" customHeight="1">
      <c r="A35" s="159">
        <v>34</v>
      </c>
      <c r="B35" s="129" t="s">
        <v>332</v>
      </c>
      <c r="C35" s="129" t="s">
        <v>110</v>
      </c>
      <c r="D35" s="130" t="s">
        <v>329</v>
      </c>
      <c r="E35" s="131">
        <v>768</v>
      </c>
      <c r="F35" s="132" t="s">
        <v>325</v>
      </c>
      <c r="G35" s="133">
        <v>1</v>
      </c>
      <c r="H35" s="153">
        <v>26</v>
      </c>
      <c r="I35" s="153">
        <v>32</v>
      </c>
      <c r="J35" s="153">
        <v>25</v>
      </c>
      <c r="K35" s="153">
        <v>26</v>
      </c>
      <c r="L35" s="153">
        <v>26</v>
      </c>
      <c r="M35" s="153">
        <v>26</v>
      </c>
      <c r="N35" s="153">
        <v>27</v>
      </c>
      <c r="O35" s="153">
        <v>27</v>
      </c>
      <c r="P35" s="134">
        <v>215</v>
      </c>
      <c r="Q35" s="135">
        <v>65</v>
      </c>
      <c r="R35" s="136">
        <v>26.875</v>
      </c>
      <c r="S35" s="137">
        <v>7</v>
      </c>
      <c r="T35" s="137">
        <v>1</v>
      </c>
    </row>
    <row r="36" spans="1:20" ht="14.25" customHeight="1">
      <c r="A36" s="159">
        <v>35</v>
      </c>
      <c r="B36" s="129" t="s">
        <v>45</v>
      </c>
      <c r="C36" s="129" t="s">
        <v>46</v>
      </c>
      <c r="D36" s="130" t="s">
        <v>48</v>
      </c>
      <c r="E36" s="131">
        <v>202</v>
      </c>
      <c r="F36" s="132" t="s">
        <v>299</v>
      </c>
      <c r="G36" s="133">
        <v>2</v>
      </c>
      <c r="H36" s="153">
        <v>25</v>
      </c>
      <c r="I36" s="153">
        <v>28</v>
      </c>
      <c r="J36" s="153">
        <v>27</v>
      </c>
      <c r="K36" s="153">
        <v>27</v>
      </c>
      <c r="L36" s="153">
        <v>30</v>
      </c>
      <c r="M36" s="153">
        <v>25</v>
      </c>
      <c r="N36" s="153">
        <v>28</v>
      </c>
      <c r="O36" s="153">
        <v>27</v>
      </c>
      <c r="P36" s="134">
        <v>217</v>
      </c>
      <c r="Q36" s="135">
        <v>63</v>
      </c>
      <c r="R36" s="136">
        <v>27.125</v>
      </c>
      <c r="S36" s="137">
        <v>5</v>
      </c>
      <c r="T36" s="137">
        <v>3</v>
      </c>
    </row>
    <row r="37" spans="1:20" ht="14.25" customHeight="1">
      <c r="A37" s="159">
        <v>36</v>
      </c>
      <c r="B37" s="129" t="s">
        <v>230</v>
      </c>
      <c r="C37" s="129" t="s">
        <v>42</v>
      </c>
      <c r="D37" s="130" t="s">
        <v>117</v>
      </c>
      <c r="E37" s="131">
        <v>2684</v>
      </c>
      <c r="F37" s="132" t="s">
        <v>55</v>
      </c>
      <c r="G37" s="133">
        <v>2</v>
      </c>
      <c r="H37" s="153">
        <v>29</v>
      </c>
      <c r="I37" s="153">
        <v>27</v>
      </c>
      <c r="J37" s="153">
        <v>30</v>
      </c>
      <c r="K37" s="153">
        <v>25</v>
      </c>
      <c r="L37" s="153">
        <v>27</v>
      </c>
      <c r="M37" s="153">
        <v>28</v>
      </c>
      <c r="N37" s="153">
        <v>26</v>
      </c>
      <c r="O37" s="153">
        <v>25</v>
      </c>
      <c r="P37" s="134">
        <v>217</v>
      </c>
      <c r="Q37" s="135">
        <v>63</v>
      </c>
      <c r="R37" s="136">
        <v>27.125</v>
      </c>
      <c r="S37" s="137">
        <v>5</v>
      </c>
      <c r="T37" s="137">
        <v>4</v>
      </c>
    </row>
    <row r="38" spans="1:20" ht="14.25" customHeight="1">
      <c r="A38" s="159">
        <v>37</v>
      </c>
      <c r="B38" s="129" t="s">
        <v>285</v>
      </c>
      <c r="C38" s="129" t="s">
        <v>110</v>
      </c>
      <c r="D38" s="130" t="s">
        <v>107</v>
      </c>
      <c r="E38" s="131">
        <v>3072</v>
      </c>
      <c r="F38" s="132" t="s">
        <v>336</v>
      </c>
      <c r="G38" s="133">
        <v>1</v>
      </c>
      <c r="H38" s="153">
        <v>33</v>
      </c>
      <c r="I38" s="153">
        <v>31</v>
      </c>
      <c r="J38" s="153">
        <v>29</v>
      </c>
      <c r="K38" s="153">
        <v>33</v>
      </c>
      <c r="L38" s="153">
        <v>24</v>
      </c>
      <c r="M38" s="153">
        <v>24</v>
      </c>
      <c r="N38" s="153">
        <v>22</v>
      </c>
      <c r="O38" s="153">
        <v>21</v>
      </c>
      <c r="P38" s="134">
        <v>217</v>
      </c>
      <c r="Q38" s="151">
        <v>63</v>
      </c>
      <c r="R38" s="136">
        <v>27.125</v>
      </c>
      <c r="S38" s="137">
        <v>12</v>
      </c>
      <c r="T38" s="137">
        <v>11</v>
      </c>
    </row>
    <row r="39" spans="1:20" ht="14.25" customHeight="1">
      <c r="A39" s="159">
        <v>38</v>
      </c>
      <c r="B39" s="129" t="s">
        <v>65</v>
      </c>
      <c r="C39" s="129" t="s">
        <v>66</v>
      </c>
      <c r="D39" s="130" t="s">
        <v>326</v>
      </c>
      <c r="E39" s="131">
        <v>238</v>
      </c>
      <c r="F39" s="132" t="s">
        <v>328</v>
      </c>
      <c r="G39" s="133">
        <v>2</v>
      </c>
      <c r="H39" s="153">
        <v>30</v>
      </c>
      <c r="I39" s="153">
        <v>28</v>
      </c>
      <c r="J39" s="153">
        <v>25</v>
      </c>
      <c r="K39" s="153">
        <v>27</v>
      </c>
      <c r="L39" s="153">
        <v>25</v>
      </c>
      <c r="M39" s="153">
        <v>29</v>
      </c>
      <c r="N39" s="153">
        <v>26</v>
      </c>
      <c r="O39" s="153">
        <v>28</v>
      </c>
      <c r="P39" s="134">
        <v>218</v>
      </c>
      <c r="Q39" s="151">
        <v>63</v>
      </c>
      <c r="R39" s="136">
        <v>27.25</v>
      </c>
      <c r="S39" s="137">
        <v>5</v>
      </c>
      <c r="T39" s="137">
        <v>4</v>
      </c>
    </row>
    <row r="40" spans="1:20" ht="14.25" customHeight="1">
      <c r="A40" s="159">
        <v>39</v>
      </c>
      <c r="B40" s="167" t="s">
        <v>159</v>
      </c>
      <c r="C40" s="167" t="s">
        <v>141</v>
      </c>
      <c r="D40" s="168" t="s">
        <v>456</v>
      </c>
      <c r="E40" s="169">
        <v>1388</v>
      </c>
      <c r="F40" s="170" t="s">
        <v>325</v>
      </c>
      <c r="G40" s="171">
        <v>1</v>
      </c>
      <c r="H40" s="155">
        <v>27</v>
      </c>
      <c r="I40" s="155">
        <v>25</v>
      </c>
      <c r="J40" s="155">
        <v>24</v>
      </c>
      <c r="K40" s="155">
        <v>28</v>
      </c>
      <c r="L40" s="155">
        <v>32</v>
      </c>
      <c r="M40" s="155">
        <v>22</v>
      </c>
      <c r="N40" s="155">
        <v>27</v>
      </c>
      <c r="O40" s="155">
        <v>35</v>
      </c>
      <c r="P40" s="172">
        <v>220</v>
      </c>
      <c r="Q40" s="151">
        <v>61</v>
      </c>
      <c r="R40" s="157">
        <v>27.5</v>
      </c>
      <c r="S40" s="158">
        <v>13</v>
      </c>
      <c r="T40" s="158">
        <v>8</v>
      </c>
    </row>
    <row r="41" spans="1:20" ht="14.25" customHeight="1">
      <c r="A41" s="159">
        <v>40</v>
      </c>
      <c r="B41" s="129" t="s">
        <v>136</v>
      </c>
      <c r="C41" s="129" t="s">
        <v>46</v>
      </c>
      <c r="D41" s="130" t="s">
        <v>48</v>
      </c>
      <c r="E41" s="131">
        <v>1134</v>
      </c>
      <c r="F41" s="132" t="s">
        <v>299</v>
      </c>
      <c r="G41" s="133">
        <v>1</v>
      </c>
      <c r="H41" s="153">
        <v>28</v>
      </c>
      <c r="I41" s="153">
        <v>25</v>
      </c>
      <c r="J41" s="153">
        <v>28</v>
      </c>
      <c r="K41" s="153">
        <v>23</v>
      </c>
      <c r="L41" s="153">
        <v>34</v>
      </c>
      <c r="M41" s="153">
        <v>25</v>
      </c>
      <c r="N41" s="153">
        <v>25</v>
      </c>
      <c r="O41" s="153">
        <v>33</v>
      </c>
      <c r="P41" s="134">
        <v>221</v>
      </c>
      <c r="Q41" s="135">
        <v>60</v>
      </c>
      <c r="R41" s="136">
        <v>27.625</v>
      </c>
      <c r="S41" s="137">
        <v>11</v>
      </c>
      <c r="T41" s="137">
        <v>8</v>
      </c>
    </row>
    <row r="42" spans="1:20" ht="14.25" customHeight="1">
      <c r="A42" s="159">
        <v>41</v>
      </c>
      <c r="B42" s="129" t="s">
        <v>85</v>
      </c>
      <c r="C42" s="129" t="s">
        <v>86</v>
      </c>
      <c r="D42" s="130" t="s">
        <v>73</v>
      </c>
      <c r="E42" s="131">
        <v>475</v>
      </c>
      <c r="F42" s="132" t="s">
        <v>299</v>
      </c>
      <c r="G42" s="133" t="s">
        <v>55</v>
      </c>
      <c r="H42" s="153">
        <v>21</v>
      </c>
      <c r="I42" s="153">
        <v>29</v>
      </c>
      <c r="J42" s="153">
        <v>33</v>
      </c>
      <c r="K42" s="153">
        <v>27</v>
      </c>
      <c r="L42" s="153">
        <v>30</v>
      </c>
      <c r="M42" s="153">
        <v>30</v>
      </c>
      <c r="N42" s="153">
        <v>28</v>
      </c>
      <c r="O42" s="153">
        <v>24</v>
      </c>
      <c r="P42" s="134">
        <v>222</v>
      </c>
      <c r="Q42" s="135">
        <v>59</v>
      </c>
      <c r="R42" s="136">
        <v>27.75</v>
      </c>
      <c r="S42" s="137">
        <v>12</v>
      </c>
      <c r="T42" s="137">
        <v>6</v>
      </c>
    </row>
    <row r="43" spans="1:20" ht="14.25" customHeight="1">
      <c r="A43" s="159">
        <v>42</v>
      </c>
      <c r="B43" s="129" t="s">
        <v>83</v>
      </c>
      <c r="C43" s="129" t="s">
        <v>54</v>
      </c>
      <c r="D43" s="130" t="s">
        <v>58</v>
      </c>
      <c r="E43" s="131">
        <v>433</v>
      </c>
      <c r="F43" s="132" t="s">
        <v>299</v>
      </c>
      <c r="G43" s="133" t="s">
        <v>55</v>
      </c>
      <c r="H43" s="153">
        <v>28</v>
      </c>
      <c r="I43" s="153">
        <v>31</v>
      </c>
      <c r="J43" s="153">
        <v>30</v>
      </c>
      <c r="K43" s="153">
        <v>28</v>
      </c>
      <c r="L43" s="153">
        <v>26</v>
      </c>
      <c r="M43" s="153">
        <v>31</v>
      </c>
      <c r="N43" s="153">
        <v>27</v>
      </c>
      <c r="O43" s="153">
        <v>25</v>
      </c>
      <c r="P43" s="134">
        <v>226</v>
      </c>
      <c r="Q43" s="135">
        <v>56</v>
      </c>
      <c r="R43" s="136">
        <v>28.25</v>
      </c>
      <c r="S43" s="137">
        <v>6</v>
      </c>
      <c r="T43" s="137">
        <v>5</v>
      </c>
    </row>
    <row r="44" spans="1:20" ht="14.25" customHeight="1">
      <c r="A44" s="159">
        <v>43</v>
      </c>
      <c r="B44" s="129" t="s">
        <v>359</v>
      </c>
      <c r="C44" s="129" t="s">
        <v>49</v>
      </c>
      <c r="D44" s="130" t="s">
        <v>70</v>
      </c>
      <c r="E44" s="131">
        <v>3319</v>
      </c>
      <c r="F44" s="132" t="s">
        <v>55</v>
      </c>
      <c r="G44" s="133">
        <v>2</v>
      </c>
      <c r="H44" s="153">
        <v>24</v>
      </c>
      <c r="I44" s="153">
        <v>29</v>
      </c>
      <c r="J44" s="153">
        <v>30</v>
      </c>
      <c r="K44" s="153">
        <v>25</v>
      </c>
      <c r="L44" s="153">
        <v>33</v>
      </c>
      <c r="M44" s="153">
        <v>24</v>
      </c>
      <c r="N44" s="153">
        <v>30</v>
      </c>
      <c r="O44" s="153">
        <v>31</v>
      </c>
      <c r="P44" s="134">
        <v>226</v>
      </c>
      <c r="Q44" s="135">
        <v>56</v>
      </c>
      <c r="R44" s="136">
        <v>28.25</v>
      </c>
      <c r="S44" s="137">
        <v>9</v>
      </c>
      <c r="T44" s="137">
        <v>7</v>
      </c>
    </row>
    <row r="45" spans="1:20" ht="14.25" customHeight="1">
      <c r="A45" s="159">
        <v>44</v>
      </c>
      <c r="B45" s="129" t="s">
        <v>63</v>
      </c>
      <c r="C45" s="129" t="s">
        <v>64</v>
      </c>
      <c r="D45" s="130" t="s">
        <v>456</v>
      </c>
      <c r="E45" s="131">
        <v>235</v>
      </c>
      <c r="F45" s="132" t="s">
        <v>328</v>
      </c>
      <c r="G45" s="133">
        <v>2</v>
      </c>
      <c r="H45" s="153">
        <v>27</v>
      </c>
      <c r="I45" s="153">
        <v>33</v>
      </c>
      <c r="J45" s="153">
        <v>29</v>
      </c>
      <c r="K45" s="153">
        <v>30</v>
      </c>
      <c r="L45" s="153">
        <v>29</v>
      </c>
      <c r="M45" s="153">
        <v>30</v>
      </c>
      <c r="N45" s="153">
        <v>27</v>
      </c>
      <c r="O45" s="153">
        <v>23</v>
      </c>
      <c r="P45" s="134">
        <v>228</v>
      </c>
      <c r="Q45" s="135">
        <v>54</v>
      </c>
      <c r="R45" s="136">
        <v>28.5</v>
      </c>
      <c r="S45" s="137">
        <v>10</v>
      </c>
      <c r="T45" s="137">
        <v>3</v>
      </c>
    </row>
    <row r="46" spans="1:20" ht="14.25" customHeight="1">
      <c r="A46" s="159">
        <v>45</v>
      </c>
      <c r="B46" s="129" t="s">
        <v>214</v>
      </c>
      <c r="C46" s="129" t="s">
        <v>76</v>
      </c>
      <c r="D46" s="130" t="s">
        <v>326</v>
      </c>
      <c r="E46" s="131">
        <v>2472</v>
      </c>
      <c r="F46" s="132" t="s">
        <v>328</v>
      </c>
      <c r="G46" s="133">
        <v>3</v>
      </c>
      <c r="H46" s="153">
        <v>32</v>
      </c>
      <c r="I46" s="153">
        <v>27</v>
      </c>
      <c r="J46" s="153">
        <v>28</v>
      </c>
      <c r="K46" s="153">
        <v>24</v>
      </c>
      <c r="L46" s="153">
        <v>28</v>
      </c>
      <c r="M46" s="153">
        <v>31</v>
      </c>
      <c r="N46" s="153">
        <v>31</v>
      </c>
      <c r="O46" s="153">
        <v>27</v>
      </c>
      <c r="P46" s="134">
        <v>228</v>
      </c>
      <c r="Q46" s="135">
        <v>54</v>
      </c>
      <c r="R46" s="136">
        <v>28.5</v>
      </c>
      <c r="S46" s="137">
        <v>8</v>
      </c>
      <c r="T46" s="137">
        <v>4</v>
      </c>
    </row>
    <row r="47" spans="1:20" ht="14.25" customHeight="1">
      <c r="A47" s="159">
        <v>46</v>
      </c>
      <c r="B47" s="129" t="s">
        <v>132</v>
      </c>
      <c r="C47" s="129" t="s">
        <v>52</v>
      </c>
      <c r="D47" s="130" t="s">
        <v>48</v>
      </c>
      <c r="E47" s="131">
        <v>1099</v>
      </c>
      <c r="F47" s="132" t="s">
        <v>299</v>
      </c>
      <c r="G47" s="133">
        <v>1</v>
      </c>
      <c r="H47" s="153">
        <v>32</v>
      </c>
      <c r="I47" s="153">
        <v>28</v>
      </c>
      <c r="J47" s="153">
        <v>30</v>
      </c>
      <c r="K47" s="153">
        <v>25</v>
      </c>
      <c r="L47" s="153">
        <v>27</v>
      </c>
      <c r="M47" s="153">
        <v>27</v>
      </c>
      <c r="N47" s="153">
        <v>32</v>
      </c>
      <c r="O47" s="153">
        <v>28</v>
      </c>
      <c r="P47" s="134">
        <v>229</v>
      </c>
      <c r="Q47" s="135">
        <v>53</v>
      </c>
      <c r="R47" s="136">
        <v>28.625</v>
      </c>
      <c r="S47" s="137">
        <v>7</v>
      </c>
      <c r="T47" s="137">
        <v>5</v>
      </c>
    </row>
    <row r="48" spans="1:20" ht="12.75">
      <c r="A48" s="159">
        <v>47</v>
      </c>
      <c r="B48" s="129" t="s">
        <v>67</v>
      </c>
      <c r="C48" s="129" t="s">
        <v>68</v>
      </c>
      <c r="D48" s="130" t="s">
        <v>326</v>
      </c>
      <c r="E48" s="131">
        <v>243</v>
      </c>
      <c r="F48" s="132" t="s">
        <v>325</v>
      </c>
      <c r="G48" s="133">
        <v>1</v>
      </c>
      <c r="H48" s="153">
        <v>26</v>
      </c>
      <c r="I48" s="153">
        <v>29</v>
      </c>
      <c r="J48" s="153">
        <v>34</v>
      </c>
      <c r="K48" s="153">
        <v>29</v>
      </c>
      <c r="L48" s="153">
        <v>27</v>
      </c>
      <c r="M48" s="153">
        <v>28</v>
      </c>
      <c r="N48" s="153">
        <v>27</v>
      </c>
      <c r="O48" s="153">
        <v>30</v>
      </c>
      <c r="P48" s="134">
        <v>230</v>
      </c>
      <c r="Q48" s="135">
        <v>53</v>
      </c>
      <c r="R48" s="136">
        <v>28.75</v>
      </c>
      <c r="S48" s="137">
        <v>8</v>
      </c>
      <c r="T48" s="137">
        <v>3</v>
      </c>
    </row>
    <row r="49" spans="1:20" ht="12.75">
      <c r="A49" s="159">
        <v>48</v>
      </c>
      <c r="B49" s="129" t="s">
        <v>358</v>
      </c>
      <c r="C49" s="129" t="s">
        <v>96</v>
      </c>
      <c r="D49" s="130" t="s">
        <v>456</v>
      </c>
      <c r="E49" s="131">
        <v>1416</v>
      </c>
      <c r="F49" s="132" t="s">
        <v>55</v>
      </c>
      <c r="G49" s="133">
        <v>3</v>
      </c>
      <c r="H49" s="153">
        <v>33</v>
      </c>
      <c r="I49" s="153">
        <v>30</v>
      </c>
      <c r="J49" s="153">
        <v>30</v>
      </c>
      <c r="K49" s="153">
        <v>33</v>
      </c>
      <c r="L49" s="153">
        <v>32</v>
      </c>
      <c r="M49" s="153">
        <v>25</v>
      </c>
      <c r="N49" s="153">
        <v>22</v>
      </c>
      <c r="O49" s="153">
        <v>27</v>
      </c>
      <c r="P49" s="134">
        <v>232</v>
      </c>
      <c r="Q49" s="128">
        <v>51</v>
      </c>
      <c r="R49" s="136">
        <v>29</v>
      </c>
      <c r="S49" s="137">
        <v>11</v>
      </c>
      <c r="T49" s="137">
        <v>8</v>
      </c>
    </row>
    <row r="50" spans="1:20" ht="12.75">
      <c r="A50" s="159">
        <v>49</v>
      </c>
      <c r="B50" s="129" t="s">
        <v>84</v>
      </c>
      <c r="C50" s="129" t="s">
        <v>54</v>
      </c>
      <c r="D50" s="130" t="s">
        <v>70</v>
      </c>
      <c r="E50" s="131">
        <v>442</v>
      </c>
      <c r="F50" s="132" t="s">
        <v>299</v>
      </c>
      <c r="G50" s="133">
        <v>3</v>
      </c>
      <c r="H50" s="153">
        <v>31</v>
      </c>
      <c r="I50" s="153">
        <v>25</v>
      </c>
      <c r="J50" s="153">
        <v>29</v>
      </c>
      <c r="K50" s="153">
        <v>30</v>
      </c>
      <c r="L50" s="153">
        <v>30</v>
      </c>
      <c r="M50" s="153">
        <v>34</v>
      </c>
      <c r="N50" s="153">
        <v>25</v>
      </c>
      <c r="O50" s="153">
        <v>31</v>
      </c>
      <c r="P50" s="134">
        <v>235</v>
      </c>
      <c r="Q50" s="128">
        <v>48</v>
      </c>
      <c r="R50" s="136">
        <v>29.375</v>
      </c>
      <c r="S50" s="137">
        <v>9</v>
      </c>
      <c r="T50" s="137">
        <v>6</v>
      </c>
    </row>
    <row r="51" spans="1:20" ht="12.75">
      <c r="A51" s="159">
        <v>50</v>
      </c>
      <c r="B51" s="129" t="s">
        <v>137</v>
      </c>
      <c r="C51" s="129" t="s">
        <v>79</v>
      </c>
      <c r="D51" s="130" t="s">
        <v>48</v>
      </c>
      <c r="E51" s="131">
        <v>1135</v>
      </c>
      <c r="F51" s="132" t="s">
        <v>299</v>
      </c>
      <c r="G51" s="133">
        <v>2</v>
      </c>
      <c r="H51" s="153">
        <v>33</v>
      </c>
      <c r="I51" s="153">
        <v>28</v>
      </c>
      <c r="J51" s="153">
        <v>27</v>
      </c>
      <c r="K51" s="153">
        <v>37</v>
      </c>
      <c r="L51" s="153">
        <v>30</v>
      </c>
      <c r="M51" s="153">
        <v>27</v>
      </c>
      <c r="N51" s="153">
        <v>22</v>
      </c>
      <c r="O51" s="153">
        <v>31</v>
      </c>
      <c r="P51" s="134">
        <v>235</v>
      </c>
      <c r="Q51" s="128">
        <v>48</v>
      </c>
      <c r="R51" s="136">
        <v>29.375</v>
      </c>
      <c r="S51" s="137">
        <v>15</v>
      </c>
      <c r="T51" s="137">
        <v>6</v>
      </c>
    </row>
    <row r="52" spans="1:20" ht="12.75">
      <c r="A52" s="159">
        <v>51</v>
      </c>
      <c r="B52" s="129" t="s">
        <v>120</v>
      </c>
      <c r="C52" s="129" t="s">
        <v>78</v>
      </c>
      <c r="D52" s="130" t="s">
        <v>117</v>
      </c>
      <c r="E52" s="131">
        <v>861</v>
      </c>
      <c r="F52" s="132" t="s">
        <v>328</v>
      </c>
      <c r="G52" s="133">
        <v>1</v>
      </c>
      <c r="H52" s="153">
        <v>34</v>
      </c>
      <c r="I52" s="153">
        <v>27</v>
      </c>
      <c r="J52" s="153">
        <v>28</v>
      </c>
      <c r="K52" s="153">
        <v>30</v>
      </c>
      <c r="L52" s="153">
        <v>31</v>
      </c>
      <c r="M52" s="153">
        <v>31</v>
      </c>
      <c r="N52" s="153">
        <v>32</v>
      </c>
      <c r="O52" s="153">
        <v>23</v>
      </c>
      <c r="P52" s="134">
        <v>236</v>
      </c>
      <c r="Q52" s="128">
        <v>48</v>
      </c>
      <c r="R52" s="136">
        <v>29.5</v>
      </c>
      <c r="S52" s="137">
        <v>11</v>
      </c>
      <c r="T52" s="137">
        <v>5</v>
      </c>
    </row>
    <row r="53" spans="1:20" ht="12.75">
      <c r="A53" s="159">
        <v>52</v>
      </c>
      <c r="B53" s="129" t="s">
        <v>244</v>
      </c>
      <c r="C53" s="129" t="s">
        <v>49</v>
      </c>
      <c r="D53" s="130" t="s">
        <v>107</v>
      </c>
      <c r="E53" s="131">
        <v>2817</v>
      </c>
      <c r="F53" s="132" t="s">
        <v>299</v>
      </c>
      <c r="G53" s="133">
        <v>1</v>
      </c>
      <c r="H53" s="153">
        <v>25</v>
      </c>
      <c r="I53" s="153">
        <v>31</v>
      </c>
      <c r="J53" s="153">
        <v>30</v>
      </c>
      <c r="K53" s="153">
        <v>33</v>
      </c>
      <c r="L53" s="153">
        <v>29</v>
      </c>
      <c r="M53" s="153">
        <v>27</v>
      </c>
      <c r="N53" s="153">
        <v>35</v>
      </c>
      <c r="O53" s="153">
        <v>28</v>
      </c>
      <c r="P53" s="134">
        <v>238</v>
      </c>
      <c r="Q53" s="128">
        <v>46</v>
      </c>
      <c r="R53" s="136">
        <v>29.75</v>
      </c>
      <c r="S53" s="137">
        <v>10</v>
      </c>
      <c r="T53" s="137">
        <v>6</v>
      </c>
    </row>
    <row r="54" spans="1:20" ht="12.75">
      <c r="A54" s="159">
        <v>53</v>
      </c>
      <c r="B54" s="129" t="s">
        <v>343</v>
      </c>
      <c r="C54" s="129" t="s">
        <v>92</v>
      </c>
      <c r="D54" s="130" t="s">
        <v>326</v>
      </c>
      <c r="E54" s="131">
        <v>3360</v>
      </c>
      <c r="F54" s="132" t="s">
        <v>339</v>
      </c>
      <c r="G54" s="133">
        <v>2</v>
      </c>
      <c r="H54" s="153">
        <v>33</v>
      </c>
      <c r="I54" s="153">
        <v>24</v>
      </c>
      <c r="J54" s="153">
        <v>32</v>
      </c>
      <c r="K54" s="153">
        <v>30</v>
      </c>
      <c r="L54" s="153">
        <v>30</v>
      </c>
      <c r="M54" s="153">
        <v>33</v>
      </c>
      <c r="N54" s="153">
        <v>26</v>
      </c>
      <c r="O54" s="153">
        <v>31</v>
      </c>
      <c r="P54" s="134">
        <v>239</v>
      </c>
      <c r="Q54" s="128">
        <v>45</v>
      </c>
      <c r="R54" s="136">
        <v>29.875</v>
      </c>
      <c r="S54" s="137">
        <v>9</v>
      </c>
      <c r="T54" s="137">
        <v>7</v>
      </c>
    </row>
    <row r="55" spans="1:20" ht="12.75">
      <c r="A55" s="159">
        <v>54</v>
      </c>
      <c r="B55" s="129" t="s">
        <v>220</v>
      </c>
      <c r="C55" s="129" t="s">
        <v>54</v>
      </c>
      <c r="D55" s="130" t="s">
        <v>107</v>
      </c>
      <c r="E55" s="131">
        <v>2583</v>
      </c>
      <c r="F55" s="132" t="s">
        <v>55</v>
      </c>
      <c r="G55" s="133">
        <v>3</v>
      </c>
      <c r="H55" s="153">
        <v>31</v>
      </c>
      <c r="I55" s="153">
        <v>30</v>
      </c>
      <c r="J55" s="153">
        <v>32</v>
      </c>
      <c r="K55" s="153">
        <v>36</v>
      </c>
      <c r="L55" s="153">
        <v>29</v>
      </c>
      <c r="M55" s="153">
        <v>26</v>
      </c>
      <c r="N55" s="153">
        <v>29</v>
      </c>
      <c r="O55" s="153">
        <v>27</v>
      </c>
      <c r="P55" s="134">
        <v>240</v>
      </c>
      <c r="Q55" s="128">
        <v>44</v>
      </c>
      <c r="R55" s="136">
        <v>30</v>
      </c>
      <c r="S55" s="137">
        <v>10</v>
      </c>
      <c r="T55" s="137">
        <v>5</v>
      </c>
    </row>
    <row r="56" spans="1:20" ht="12.75">
      <c r="A56" s="159">
        <v>55</v>
      </c>
      <c r="B56" s="129" t="s">
        <v>258</v>
      </c>
      <c r="C56" s="129" t="s">
        <v>52</v>
      </c>
      <c r="D56" s="130" t="s">
        <v>107</v>
      </c>
      <c r="E56" s="131">
        <v>2883</v>
      </c>
      <c r="F56" s="132" t="s">
        <v>55</v>
      </c>
      <c r="G56" s="133">
        <v>2</v>
      </c>
      <c r="H56" s="153">
        <v>29</v>
      </c>
      <c r="I56" s="153">
        <v>31</v>
      </c>
      <c r="J56" s="153">
        <v>33</v>
      </c>
      <c r="K56" s="153">
        <v>31</v>
      </c>
      <c r="L56" s="153">
        <v>30</v>
      </c>
      <c r="M56" s="153">
        <v>27</v>
      </c>
      <c r="N56" s="153">
        <v>31</v>
      </c>
      <c r="O56" s="153">
        <v>29</v>
      </c>
      <c r="P56" s="134">
        <v>241</v>
      </c>
      <c r="Q56" s="128">
        <v>43</v>
      </c>
      <c r="R56" s="136">
        <v>30.125</v>
      </c>
      <c r="S56" s="137">
        <v>6</v>
      </c>
      <c r="T56" s="137">
        <v>2</v>
      </c>
    </row>
    <row r="57" spans="1:20" ht="12.75">
      <c r="A57" s="159">
        <v>56</v>
      </c>
      <c r="B57" s="129" t="s">
        <v>284</v>
      </c>
      <c r="C57" s="129" t="s">
        <v>139</v>
      </c>
      <c r="D57" s="130" t="s">
        <v>70</v>
      </c>
      <c r="E57" s="131">
        <v>3070</v>
      </c>
      <c r="F57" s="132" t="s">
        <v>303</v>
      </c>
      <c r="G57" s="133">
        <v>2</v>
      </c>
      <c r="H57" s="153">
        <v>27</v>
      </c>
      <c r="I57" s="153">
        <v>27</v>
      </c>
      <c r="J57" s="153">
        <v>25</v>
      </c>
      <c r="K57" s="153">
        <v>33</v>
      </c>
      <c r="L57" s="153">
        <v>29</v>
      </c>
      <c r="M57" s="153">
        <v>27</v>
      </c>
      <c r="N57" s="153">
        <v>35</v>
      </c>
      <c r="O57" s="153">
        <v>38</v>
      </c>
      <c r="P57" s="134">
        <v>241</v>
      </c>
      <c r="Q57" s="128">
        <v>43</v>
      </c>
      <c r="R57" s="136">
        <v>30.125</v>
      </c>
      <c r="S57" s="137">
        <v>13</v>
      </c>
      <c r="T57" s="137">
        <v>8</v>
      </c>
    </row>
    <row r="58" spans="1:20" ht="12.75">
      <c r="A58" s="159">
        <v>57</v>
      </c>
      <c r="B58" s="129" t="s">
        <v>177</v>
      </c>
      <c r="C58" s="129" t="s">
        <v>92</v>
      </c>
      <c r="D58" s="130" t="s">
        <v>107</v>
      </c>
      <c r="E58" s="131">
        <v>1654</v>
      </c>
      <c r="F58" s="132" t="s">
        <v>55</v>
      </c>
      <c r="G58" s="133">
        <v>3</v>
      </c>
      <c r="H58" s="153">
        <v>25</v>
      </c>
      <c r="I58" s="153">
        <v>26</v>
      </c>
      <c r="J58" s="153">
        <v>32</v>
      </c>
      <c r="K58" s="153">
        <v>36</v>
      </c>
      <c r="L58" s="153">
        <v>34</v>
      </c>
      <c r="M58" s="153">
        <v>33</v>
      </c>
      <c r="N58" s="153">
        <v>28</v>
      </c>
      <c r="O58" s="153">
        <v>29</v>
      </c>
      <c r="P58" s="134">
        <v>243</v>
      </c>
      <c r="Q58" s="128">
        <v>42</v>
      </c>
      <c r="R58" s="136">
        <v>30.375</v>
      </c>
      <c r="S58" s="137">
        <v>11</v>
      </c>
      <c r="T58" s="137">
        <v>8</v>
      </c>
    </row>
    <row r="59" spans="1:20" ht="12.75">
      <c r="A59" s="159">
        <v>58</v>
      </c>
      <c r="B59" s="129" t="s">
        <v>280</v>
      </c>
      <c r="C59" s="129" t="s">
        <v>140</v>
      </c>
      <c r="D59" s="130" t="s">
        <v>73</v>
      </c>
      <c r="E59" s="131">
        <v>3047</v>
      </c>
      <c r="F59" s="132" t="s">
        <v>303</v>
      </c>
      <c r="G59" s="133">
        <v>2</v>
      </c>
      <c r="H59" s="153">
        <v>32</v>
      </c>
      <c r="I59" s="153">
        <v>35</v>
      </c>
      <c r="J59" s="153">
        <v>35</v>
      </c>
      <c r="K59" s="153">
        <v>30</v>
      </c>
      <c r="L59" s="153">
        <v>30</v>
      </c>
      <c r="M59" s="153">
        <v>29</v>
      </c>
      <c r="N59" s="153">
        <v>31</v>
      </c>
      <c r="O59" s="153">
        <v>26</v>
      </c>
      <c r="P59" s="134">
        <v>248</v>
      </c>
      <c r="Q59" s="128">
        <v>38</v>
      </c>
      <c r="R59" s="136">
        <v>31</v>
      </c>
      <c r="S59" s="137">
        <v>9</v>
      </c>
      <c r="T59" s="137">
        <v>6</v>
      </c>
    </row>
    <row r="60" spans="1:20" ht="12.75">
      <c r="A60" s="159" t="s">
        <v>481</v>
      </c>
      <c r="B60" s="129" t="s">
        <v>145</v>
      </c>
      <c r="C60" s="129" t="s">
        <v>57</v>
      </c>
      <c r="D60" s="130" t="s">
        <v>456</v>
      </c>
      <c r="E60" s="131">
        <v>1278</v>
      </c>
      <c r="F60" s="132" t="s">
        <v>55</v>
      </c>
      <c r="G60" s="133">
        <v>3</v>
      </c>
      <c r="H60" s="153">
        <v>35</v>
      </c>
      <c r="I60" s="153">
        <v>31</v>
      </c>
      <c r="J60" s="153">
        <v>31</v>
      </c>
      <c r="K60" s="153">
        <v>30</v>
      </c>
      <c r="L60" s="153">
        <v>34</v>
      </c>
      <c r="M60" s="153">
        <v>31</v>
      </c>
      <c r="N60" s="153">
        <v>28</v>
      </c>
      <c r="O60" s="153">
        <v>30</v>
      </c>
      <c r="P60" s="134">
        <v>250</v>
      </c>
      <c r="Q60" s="128">
        <v>36</v>
      </c>
      <c r="R60" s="136">
        <v>31.25</v>
      </c>
      <c r="S60" s="137">
        <v>7</v>
      </c>
      <c r="T60" s="137">
        <v>4</v>
      </c>
    </row>
    <row r="61" spans="1:20" ht="12.75">
      <c r="A61" s="159" t="s">
        <v>481</v>
      </c>
      <c r="B61" s="129" t="s">
        <v>340</v>
      </c>
      <c r="C61" s="129" t="s">
        <v>92</v>
      </c>
      <c r="D61" s="130" t="s">
        <v>456</v>
      </c>
      <c r="E61" s="131">
        <v>3475</v>
      </c>
      <c r="F61" s="132" t="s">
        <v>339</v>
      </c>
      <c r="G61" s="133">
        <v>0</v>
      </c>
      <c r="H61" s="153">
        <v>35</v>
      </c>
      <c r="I61" s="153">
        <v>30</v>
      </c>
      <c r="J61" s="153">
        <v>28</v>
      </c>
      <c r="K61" s="153">
        <v>32</v>
      </c>
      <c r="L61" s="153">
        <v>31</v>
      </c>
      <c r="M61" s="153">
        <v>33</v>
      </c>
      <c r="N61" s="153">
        <v>29</v>
      </c>
      <c r="O61" s="153">
        <v>32</v>
      </c>
      <c r="P61" s="134">
        <v>250</v>
      </c>
      <c r="Q61" s="128">
        <v>36</v>
      </c>
      <c r="R61" s="136">
        <v>31.25</v>
      </c>
      <c r="S61" s="137">
        <v>7</v>
      </c>
      <c r="T61" s="137">
        <v>4</v>
      </c>
    </row>
    <row r="62" spans="1:20" ht="12.75">
      <c r="A62" s="166">
        <v>61</v>
      </c>
      <c r="B62" s="167" t="s">
        <v>175</v>
      </c>
      <c r="C62" s="167" t="s">
        <v>176</v>
      </c>
      <c r="D62" s="168" t="s">
        <v>317</v>
      </c>
      <c r="E62" s="169">
        <v>1653</v>
      </c>
      <c r="F62" s="170" t="s">
        <v>299</v>
      </c>
      <c r="G62" s="171">
        <v>2</v>
      </c>
      <c r="H62" s="155">
        <v>33</v>
      </c>
      <c r="I62" s="155">
        <v>24</v>
      </c>
      <c r="J62" s="155">
        <v>33</v>
      </c>
      <c r="K62" s="155">
        <v>34</v>
      </c>
      <c r="L62" s="155">
        <v>32</v>
      </c>
      <c r="M62" s="155">
        <v>36</v>
      </c>
      <c r="N62" s="155">
        <v>29</v>
      </c>
      <c r="O62" s="155">
        <v>30</v>
      </c>
      <c r="P62" s="172">
        <v>251</v>
      </c>
      <c r="Q62" s="156">
        <v>35</v>
      </c>
      <c r="R62" s="157">
        <v>31.375</v>
      </c>
      <c r="S62" s="158">
        <v>12</v>
      </c>
      <c r="T62" s="158">
        <v>5</v>
      </c>
    </row>
    <row r="63" spans="1:20" ht="12.75">
      <c r="A63" s="159">
        <v>62</v>
      </c>
      <c r="B63" s="129" t="s">
        <v>356</v>
      </c>
      <c r="C63" s="129" t="s">
        <v>357</v>
      </c>
      <c r="D63" s="130" t="s">
        <v>53</v>
      </c>
      <c r="E63" s="131">
        <v>2892</v>
      </c>
      <c r="F63" s="132" t="s">
        <v>336</v>
      </c>
      <c r="G63" s="133">
        <v>3</v>
      </c>
      <c r="H63" s="153">
        <v>29</v>
      </c>
      <c r="I63" s="153">
        <v>33</v>
      </c>
      <c r="J63" s="153">
        <v>38</v>
      </c>
      <c r="K63" s="153">
        <v>36</v>
      </c>
      <c r="L63" s="153">
        <v>31</v>
      </c>
      <c r="M63" s="153">
        <v>26</v>
      </c>
      <c r="N63" s="153">
        <v>27</v>
      </c>
      <c r="O63" s="153">
        <v>31</v>
      </c>
      <c r="P63" s="134">
        <v>251</v>
      </c>
      <c r="Q63" s="128">
        <v>35</v>
      </c>
      <c r="R63" s="136">
        <v>31.375</v>
      </c>
      <c r="S63" s="137">
        <v>12</v>
      </c>
      <c r="T63" s="137">
        <v>9</v>
      </c>
    </row>
    <row r="64" spans="1:20" ht="12.75">
      <c r="A64" s="159">
        <v>63</v>
      </c>
      <c r="B64" s="129" t="s">
        <v>84</v>
      </c>
      <c r="C64" s="129" t="s">
        <v>57</v>
      </c>
      <c r="D64" s="130" t="s">
        <v>70</v>
      </c>
      <c r="E64" s="131">
        <v>3233</v>
      </c>
      <c r="F64" s="132" t="s">
        <v>339</v>
      </c>
      <c r="G64" s="133">
        <v>2</v>
      </c>
      <c r="H64" s="153">
        <v>29</v>
      </c>
      <c r="I64" s="153">
        <v>29</v>
      </c>
      <c r="J64" s="153">
        <v>38</v>
      </c>
      <c r="K64" s="153">
        <v>29</v>
      </c>
      <c r="L64" s="153">
        <v>31</v>
      </c>
      <c r="M64" s="153">
        <v>28</v>
      </c>
      <c r="N64" s="153">
        <v>29</v>
      </c>
      <c r="O64" s="153">
        <v>39</v>
      </c>
      <c r="P64" s="134">
        <v>252</v>
      </c>
      <c r="Q64" s="128">
        <v>34</v>
      </c>
      <c r="R64" s="136">
        <v>31.5</v>
      </c>
      <c r="S64" s="137">
        <v>11</v>
      </c>
      <c r="T64" s="137">
        <v>9</v>
      </c>
    </row>
    <row r="65" spans="1:20" ht="12.75">
      <c r="A65" s="159">
        <v>64</v>
      </c>
      <c r="B65" s="129" t="s">
        <v>365</v>
      </c>
      <c r="C65" s="129" t="s">
        <v>90</v>
      </c>
      <c r="D65" s="130" t="s">
        <v>329</v>
      </c>
      <c r="E65" s="131">
        <v>2959</v>
      </c>
      <c r="F65" s="132" t="s">
        <v>325</v>
      </c>
      <c r="G65" s="133">
        <v>2</v>
      </c>
      <c r="H65" s="153">
        <v>29</v>
      </c>
      <c r="I65" s="153">
        <v>35</v>
      </c>
      <c r="J65" s="153">
        <v>31</v>
      </c>
      <c r="K65" s="153">
        <v>34</v>
      </c>
      <c r="L65" s="153">
        <v>30</v>
      </c>
      <c r="M65" s="153">
        <v>34</v>
      </c>
      <c r="N65" s="153">
        <v>36</v>
      </c>
      <c r="O65" s="153">
        <v>30</v>
      </c>
      <c r="P65" s="134">
        <v>259</v>
      </c>
      <c r="Q65" s="128">
        <v>28</v>
      </c>
      <c r="R65" s="136">
        <v>32.375</v>
      </c>
      <c r="S65" s="137">
        <v>7</v>
      </c>
      <c r="T65" s="137">
        <v>5</v>
      </c>
    </row>
    <row r="66" spans="1:20" ht="12.75">
      <c r="A66" s="159">
        <v>65</v>
      </c>
      <c r="B66" s="129" t="s">
        <v>331</v>
      </c>
      <c r="C66" s="129" t="s">
        <v>64</v>
      </c>
      <c r="D66" s="130" t="s">
        <v>329</v>
      </c>
      <c r="E66" s="131">
        <v>595</v>
      </c>
      <c r="F66" s="132" t="s">
        <v>299</v>
      </c>
      <c r="G66" s="133">
        <v>3</v>
      </c>
      <c r="H66" s="153">
        <v>29</v>
      </c>
      <c r="I66" s="153">
        <v>36</v>
      </c>
      <c r="J66" s="153">
        <v>30</v>
      </c>
      <c r="K66" s="153">
        <v>27</v>
      </c>
      <c r="L66" s="153">
        <v>34</v>
      </c>
      <c r="M66" s="153">
        <v>36</v>
      </c>
      <c r="N66" s="153">
        <v>41</v>
      </c>
      <c r="O66" s="153">
        <v>33</v>
      </c>
      <c r="P66" s="134">
        <v>266</v>
      </c>
      <c r="Q66" s="128">
        <v>23</v>
      </c>
      <c r="R66" s="136">
        <v>33.25</v>
      </c>
      <c r="S66" s="137">
        <v>14</v>
      </c>
      <c r="T66" s="137">
        <v>7</v>
      </c>
    </row>
    <row r="67" spans="1:20" ht="12.75">
      <c r="A67" s="159">
        <v>66</v>
      </c>
      <c r="B67" s="129" t="s">
        <v>75</v>
      </c>
      <c r="C67" s="129" t="s">
        <v>76</v>
      </c>
      <c r="D67" s="130" t="s">
        <v>317</v>
      </c>
      <c r="E67" s="131">
        <v>355</v>
      </c>
      <c r="F67" s="132" t="s">
        <v>328</v>
      </c>
      <c r="G67" s="133">
        <v>3</v>
      </c>
      <c r="H67" s="153">
        <v>31</v>
      </c>
      <c r="I67" s="153">
        <v>37</v>
      </c>
      <c r="J67" s="153">
        <v>42</v>
      </c>
      <c r="K67" s="153">
        <v>34</v>
      </c>
      <c r="L67" s="153">
        <v>36</v>
      </c>
      <c r="M67" s="153">
        <v>27</v>
      </c>
      <c r="N67" s="153">
        <v>32</v>
      </c>
      <c r="O67" s="153">
        <v>29</v>
      </c>
      <c r="P67" s="134">
        <v>268</v>
      </c>
      <c r="Q67" s="128">
        <v>21</v>
      </c>
      <c r="R67" s="136">
        <v>33.5</v>
      </c>
      <c r="S67" s="137">
        <v>15</v>
      </c>
      <c r="T67" s="137">
        <v>8</v>
      </c>
    </row>
    <row r="68" spans="1:20" ht="12.75">
      <c r="A68" s="159">
        <v>67</v>
      </c>
      <c r="B68" s="129" t="s">
        <v>156</v>
      </c>
      <c r="C68" s="129" t="s">
        <v>139</v>
      </c>
      <c r="D68" s="130" t="s">
        <v>107</v>
      </c>
      <c r="E68" s="131">
        <v>2832</v>
      </c>
      <c r="F68" s="132" t="s">
        <v>299</v>
      </c>
      <c r="G68" s="133">
        <v>3</v>
      </c>
      <c r="H68" s="153">
        <v>38</v>
      </c>
      <c r="I68" s="153">
        <v>40</v>
      </c>
      <c r="J68" s="153">
        <v>28</v>
      </c>
      <c r="K68" s="153">
        <v>31</v>
      </c>
      <c r="L68" s="153">
        <v>29</v>
      </c>
      <c r="M68" s="153">
        <v>30</v>
      </c>
      <c r="N68" s="153">
        <v>38</v>
      </c>
      <c r="O68" s="153">
        <v>34</v>
      </c>
      <c r="P68" s="134">
        <v>268</v>
      </c>
      <c r="Q68" s="128">
        <v>21</v>
      </c>
      <c r="R68" s="136">
        <v>33.5</v>
      </c>
      <c r="S68" s="137">
        <v>12</v>
      </c>
      <c r="T68" s="137">
        <v>9</v>
      </c>
    </row>
    <row r="69" spans="1:20" ht="12.75">
      <c r="A69" s="159">
        <v>68</v>
      </c>
      <c r="B69" s="129" t="s">
        <v>347</v>
      </c>
      <c r="C69" s="129" t="s">
        <v>352</v>
      </c>
      <c r="D69" s="130" t="s">
        <v>326</v>
      </c>
      <c r="E69" s="131">
        <v>2592</v>
      </c>
      <c r="F69" s="132" t="s">
        <v>303</v>
      </c>
      <c r="G69" s="133">
        <v>4</v>
      </c>
      <c r="H69" s="153">
        <v>30</v>
      </c>
      <c r="I69" s="153">
        <v>40</v>
      </c>
      <c r="J69" s="153">
        <v>32</v>
      </c>
      <c r="K69" s="153">
        <v>33</v>
      </c>
      <c r="L69" s="153">
        <v>30</v>
      </c>
      <c r="M69" s="153">
        <v>34</v>
      </c>
      <c r="N69" s="153">
        <v>35</v>
      </c>
      <c r="O69" s="153">
        <v>34</v>
      </c>
      <c r="P69" s="134">
        <v>268</v>
      </c>
      <c r="Q69" s="128">
        <v>21</v>
      </c>
      <c r="R69" s="136">
        <v>33.5</v>
      </c>
      <c r="S69" s="137">
        <v>10</v>
      </c>
      <c r="T69" s="137">
        <v>5</v>
      </c>
    </row>
    <row r="70" spans="1:20" ht="12.75">
      <c r="A70" s="159">
        <v>69</v>
      </c>
      <c r="B70" s="129" t="s">
        <v>345</v>
      </c>
      <c r="C70" s="129" t="s">
        <v>240</v>
      </c>
      <c r="D70" s="130" t="s">
        <v>326</v>
      </c>
      <c r="E70" s="131">
        <v>3363</v>
      </c>
      <c r="F70" s="132" t="s">
        <v>338</v>
      </c>
      <c r="G70" s="133">
        <v>3</v>
      </c>
      <c r="H70" s="153">
        <v>30</v>
      </c>
      <c r="I70" s="153">
        <v>33</v>
      </c>
      <c r="J70" s="153">
        <v>41</v>
      </c>
      <c r="K70" s="153">
        <v>36</v>
      </c>
      <c r="L70" s="153">
        <v>34</v>
      </c>
      <c r="M70" s="153">
        <v>34</v>
      </c>
      <c r="N70" s="153">
        <v>36</v>
      </c>
      <c r="O70" s="153">
        <v>26</v>
      </c>
      <c r="P70" s="134">
        <v>270</v>
      </c>
      <c r="Q70" s="128">
        <v>19</v>
      </c>
      <c r="R70" s="136">
        <v>33.75</v>
      </c>
      <c r="S70" s="137">
        <v>15</v>
      </c>
      <c r="T70" s="137">
        <v>6</v>
      </c>
    </row>
    <row r="71" spans="1:20" ht="12.75">
      <c r="A71" s="159">
        <v>70</v>
      </c>
      <c r="B71" s="129" t="s">
        <v>364</v>
      </c>
      <c r="C71" s="129" t="s">
        <v>78</v>
      </c>
      <c r="D71" s="130" t="s">
        <v>329</v>
      </c>
      <c r="E71" s="131">
        <v>3309</v>
      </c>
      <c r="F71" s="132" t="s">
        <v>299</v>
      </c>
      <c r="G71" s="133">
        <v>3</v>
      </c>
      <c r="H71" s="153">
        <v>32</v>
      </c>
      <c r="I71" s="153">
        <v>30</v>
      </c>
      <c r="J71" s="153">
        <v>30</v>
      </c>
      <c r="K71" s="153">
        <v>36</v>
      </c>
      <c r="L71" s="153">
        <v>36</v>
      </c>
      <c r="M71" s="153">
        <v>33</v>
      </c>
      <c r="N71" s="153">
        <v>37</v>
      </c>
      <c r="O71" s="153">
        <v>38</v>
      </c>
      <c r="P71" s="134">
        <v>272</v>
      </c>
      <c r="Q71" s="128">
        <v>18</v>
      </c>
      <c r="R71" s="136">
        <v>34</v>
      </c>
      <c r="S71" s="137">
        <v>8</v>
      </c>
      <c r="T71" s="137">
        <v>7</v>
      </c>
    </row>
    <row r="72" spans="1:20" ht="12.75">
      <c r="A72" s="159">
        <v>71</v>
      </c>
      <c r="B72" s="129" t="s">
        <v>146</v>
      </c>
      <c r="C72" s="129" t="s">
        <v>96</v>
      </c>
      <c r="D72" s="130" t="s">
        <v>53</v>
      </c>
      <c r="E72" s="131">
        <v>1284</v>
      </c>
      <c r="F72" s="132" t="s">
        <v>299</v>
      </c>
      <c r="G72" s="133">
        <v>3</v>
      </c>
      <c r="H72" s="153">
        <v>29</v>
      </c>
      <c r="I72" s="153">
        <v>42</v>
      </c>
      <c r="J72" s="153">
        <v>32</v>
      </c>
      <c r="K72" s="153">
        <v>28</v>
      </c>
      <c r="L72" s="153">
        <v>30</v>
      </c>
      <c r="M72" s="153">
        <v>34</v>
      </c>
      <c r="N72" s="153">
        <v>36</v>
      </c>
      <c r="O72" s="153">
        <v>44</v>
      </c>
      <c r="P72" s="134">
        <v>275</v>
      </c>
      <c r="Q72" s="128">
        <v>15</v>
      </c>
      <c r="R72" s="136">
        <v>34.375</v>
      </c>
      <c r="S72" s="137">
        <v>16</v>
      </c>
      <c r="T72" s="137">
        <v>13</v>
      </c>
    </row>
    <row r="73" spans="1:20" ht="12.75">
      <c r="A73" s="159">
        <v>72</v>
      </c>
      <c r="B73" s="129" t="s">
        <v>310</v>
      </c>
      <c r="C73" s="129" t="s">
        <v>161</v>
      </c>
      <c r="D73" s="130" t="s">
        <v>456</v>
      </c>
      <c r="E73" s="131">
        <v>3276</v>
      </c>
      <c r="F73" s="132" t="s">
        <v>336</v>
      </c>
      <c r="G73" s="133">
        <v>3</v>
      </c>
      <c r="H73" s="153">
        <v>41</v>
      </c>
      <c r="I73" s="153">
        <v>33</v>
      </c>
      <c r="J73" s="153">
        <v>44</v>
      </c>
      <c r="K73" s="153">
        <v>43</v>
      </c>
      <c r="L73" s="153">
        <v>27</v>
      </c>
      <c r="M73" s="153">
        <v>27</v>
      </c>
      <c r="N73" s="153">
        <v>27</v>
      </c>
      <c r="O73" s="153">
        <v>34</v>
      </c>
      <c r="P73" s="134">
        <v>276</v>
      </c>
      <c r="Q73" s="128">
        <v>14</v>
      </c>
      <c r="R73" s="136">
        <v>34.5</v>
      </c>
      <c r="S73" s="137">
        <v>17</v>
      </c>
      <c r="T73" s="137">
        <v>16</v>
      </c>
    </row>
    <row r="74" spans="1:20" ht="12.75">
      <c r="A74" s="159">
        <v>73</v>
      </c>
      <c r="B74" s="129" t="s">
        <v>157</v>
      </c>
      <c r="C74" s="129" t="s">
        <v>158</v>
      </c>
      <c r="D74" s="130" t="s">
        <v>456</v>
      </c>
      <c r="E74" s="131">
        <v>1387</v>
      </c>
      <c r="F74" s="132" t="s">
        <v>299</v>
      </c>
      <c r="G74" s="133">
        <v>3</v>
      </c>
      <c r="H74" s="153">
        <v>31</v>
      </c>
      <c r="I74" s="153">
        <v>39</v>
      </c>
      <c r="J74" s="153">
        <v>32</v>
      </c>
      <c r="K74" s="153">
        <v>31</v>
      </c>
      <c r="L74" s="153">
        <v>39</v>
      </c>
      <c r="M74" s="153">
        <v>33</v>
      </c>
      <c r="N74" s="153">
        <v>39</v>
      </c>
      <c r="O74" s="153">
        <v>34</v>
      </c>
      <c r="P74" s="134">
        <v>278</v>
      </c>
      <c r="Q74" s="135">
        <v>13</v>
      </c>
      <c r="R74" s="136">
        <v>34.75</v>
      </c>
      <c r="S74" s="137">
        <v>8</v>
      </c>
      <c r="T74" s="137">
        <v>8</v>
      </c>
    </row>
    <row r="75" spans="1:20" ht="12.75">
      <c r="A75" s="159">
        <v>74</v>
      </c>
      <c r="B75" s="129" t="s">
        <v>215</v>
      </c>
      <c r="C75" s="129" t="s">
        <v>64</v>
      </c>
      <c r="D75" s="130" t="s">
        <v>70</v>
      </c>
      <c r="E75" s="131">
        <v>2502</v>
      </c>
      <c r="F75" s="132" t="s">
        <v>299</v>
      </c>
      <c r="G75" s="133">
        <v>3</v>
      </c>
      <c r="H75" s="153">
        <v>40</v>
      </c>
      <c r="I75" s="153">
        <v>36</v>
      </c>
      <c r="J75" s="153">
        <v>35</v>
      </c>
      <c r="K75" s="153">
        <v>35</v>
      </c>
      <c r="L75" s="153">
        <v>41</v>
      </c>
      <c r="M75" s="153">
        <v>28</v>
      </c>
      <c r="N75" s="153">
        <v>27</v>
      </c>
      <c r="O75" s="153">
        <v>39</v>
      </c>
      <c r="P75" s="134">
        <v>281</v>
      </c>
      <c r="Q75" s="135">
        <v>10</v>
      </c>
      <c r="R75" s="136">
        <v>35.125</v>
      </c>
      <c r="S75" s="137">
        <v>14</v>
      </c>
      <c r="T75" s="137">
        <v>12</v>
      </c>
    </row>
    <row r="76" spans="1:20" ht="12.75">
      <c r="A76" s="159">
        <v>75</v>
      </c>
      <c r="B76" s="129" t="s">
        <v>164</v>
      </c>
      <c r="C76" s="129" t="s">
        <v>64</v>
      </c>
      <c r="D76" s="130" t="s">
        <v>70</v>
      </c>
      <c r="E76" s="131">
        <v>1450</v>
      </c>
      <c r="F76" s="132" t="s">
        <v>55</v>
      </c>
      <c r="G76" s="133">
        <v>3</v>
      </c>
      <c r="H76" s="153">
        <v>36</v>
      </c>
      <c r="I76" s="153">
        <v>31</v>
      </c>
      <c r="J76" s="153">
        <v>30</v>
      </c>
      <c r="K76" s="153">
        <v>25</v>
      </c>
      <c r="L76" s="153">
        <v>25</v>
      </c>
      <c r="M76" s="153">
        <v>38</v>
      </c>
      <c r="N76" s="153">
        <v>34</v>
      </c>
      <c r="O76" s="153">
        <v>126</v>
      </c>
      <c r="P76" s="134">
        <v>345</v>
      </c>
      <c r="Q76" s="135">
        <v>0</v>
      </c>
      <c r="R76" s="136">
        <v>43.125</v>
      </c>
      <c r="S76" s="137">
        <v>101</v>
      </c>
      <c r="T76" s="137">
        <v>13</v>
      </c>
    </row>
  </sheetData>
  <sheetProtection/>
  <conditionalFormatting sqref="F2:F76">
    <cfRule type="cellIs" priority="1" dxfId="2" operator="equal" stopIfTrue="1">
      <formula>"žá"</formula>
    </cfRule>
    <cfRule type="cellIs" priority="2" dxfId="1" operator="equal" stopIfTrue="1">
      <formula>"m"</formula>
    </cfRule>
    <cfRule type="cellIs" priority="3" dxfId="0" operator="equal" stopIfTrue="1">
      <formula>"ž"</formula>
    </cfRule>
  </conditionalFormatting>
  <printOptions horizontalCentered="1"/>
  <pageMargins left="0.1968503937007874" right="0.1968503937007874" top="0.3937007874015748" bottom="0.5905511811023623" header="0.5118110236220472" footer="0.5118110236220472"/>
  <pageSetup fitToHeight="1" fitToWidth="1" horizontalDpi="600" verticalDpi="600" orientation="portrait" paperSize="9" scale="76" r:id="rId1"/>
  <headerFooter alignWithMargins="0">
    <oddFooter>&amp;L&amp;8 2.BT Fr.Lázně 2009&amp;C&amp;8abslolutní pořadí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2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11.140625" style="0" customWidth="1"/>
    <col min="3" max="3" width="7.140625" style="0" customWidth="1"/>
    <col min="4" max="4" width="15.140625" style="0" customWidth="1"/>
    <col min="5" max="5" width="5.7109375" style="0" customWidth="1"/>
    <col min="6" max="6" width="4.421875" style="0" customWidth="1"/>
    <col min="7" max="7" width="2.7109375" style="0" customWidth="1"/>
    <col min="8" max="15" width="4.57421875" style="0" customWidth="1"/>
    <col min="16" max="16" width="5.28125" style="0" customWidth="1"/>
    <col min="17" max="18" width="4.7109375" style="0" customWidth="1"/>
    <col min="19" max="20" width="2.7109375" style="0" customWidth="1"/>
  </cols>
  <sheetData>
    <row r="1" spans="1:20" ht="12.75">
      <c r="A1" s="196" t="s">
        <v>482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</row>
    <row r="2" spans="1:20" s="177" customFormat="1" ht="19.5">
      <c r="A2" s="174" t="s">
        <v>483</v>
      </c>
      <c r="B2" s="174" t="s">
        <v>30</v>
      </c>
      <c r="C2" s="174" t="s">
        <v>31</v>
      </c>
      <c r="D2" s="174" t="s">
        <v>294</v>
      </c>
      <c r="E2" s="174" t="s">
        <v>319</v>
      </c>
      <c r="F2" s="174" t="s">
        <v>32</v>
      </c>
      <c r="G2" s="174" t="s">
        <v>36</v>
      </c>
      <c r="H2" s="174" t="s">
        <v>320</v>
      </c>
      <c r="I2" s="174" t="s">
        <v>321</v>
      </c>
      <c r="J2" s="174" t="s">
        <v>322</v>
      </c>
      <c r="K2" s="174" t="s">
        <v>323</v>
      </c>
      <c r="L2" s="174" t="s">
        <v>360</v>
      </c>
      <c r="M2" s="174" t="s">
        <v>361</v>
      </c>
      <c r="N2" s="174" t="s">
        <v>362</v>
      </c>
      <c r="O2" s="174" t="s">
        <v>363</v>
      </c>
      <c r="P2" s="174" t="s">
        <v>324</v>
      </c>
      <c r="Q2" s="174" t="s">
        <v>295</v>
      </c>
      <c r="R2" s="180" t="s">
        <v>490</v>
      </c>
      <c r="S2" s="174" t="s">
        <v>454</v>
      </c>
      <c r="T2" s="174" t="s">
        <v>455</v>
      </c>
    </row>
    <row r="3" spans="1:20" ht="12.75">
      <c r="A3" s="159">
        <v>1</v>
      </c>
      <c r="B3" s="129" t="str">
        <f>IF(E3=0,".",VLOOKUP($E3,'databáze '!$A$2:$J$231,2,FALSE))</f>
        <v>Vozár</v>
      </c>
      <c r="C3" s="129" t="str">
        <f>IF($E3=0,".",VLOOKUP($E3,'databáze '!$A$2:$J$231,3,FALSE))</f>
        <v>Josef</v>
      </c>
      <c r="D3" s="130" t="str">
        <f>IF($E3=0,".",VLOOKUP($E3,'databáze '!$A$2:$J$231,7,FALSE))</f>
        <v>SK TEMPO Praha</v>
      </c>
      <c r="E3" s="131">
        <v>1407</v>
      </c>
      <c r="F3" s="132" t="str">
        <f>IF($E3=0,".",VLOOKUP($E3,'databáze '!$A$2:$J$231,4,FALSE))</f>
        <v>M</v>
      </c>
      <c r="G3" s="133" t="str">
        <f>IF($E3=0,".",VLOOKUP($E3,'databáze '!$A$2:$J$231,8,FALSE))</f>
        <v>M</v>
      </c>
      <c r="H3" s="153">
        <v>26</v>
      </c>
      <c r="I3" s="153">
        <v>25</v>
      </c>
      <c r="J3" s="153">
        <v>25</v>
      </c>
      <c r="K3" s="153">
        <v>23</v>
      </c>
      <c r="L3" s="153">
        <v>24</v>
      </c>
      <c r="M3" s="153">
        <v>22</v>
      </c>
      <c r="N3" s="153">
        <v>20</v>
      </c>
      <c r="O3" s="153">
        <v>29</v>
      </c>
      <c r="P3" s="134">
        <f aca="true" t="shared" si="0" ref="P3:P23">SUM(H3:O3)</f>
        <v>194</v>
      </c>
      <c r="Q3" s="135">
        <v>83</v>
      </c>
      <c r="R3" s="136">
        <f aca="true" t="shared" si="1" ref="R3:R23">P3/8</f>
        <v>24.25</v>
      </c>
      <c r="S3" s="137">
        <f aca="true" t="shared" si="2" ref="S3:S23">MAX($H3:$O3)-MIN($H3:$O3)</f>
        <v>9</v>
      </c>
      <c r="T3" s="137">
        <f aca="true" t="shared" si="3" ref="T3:T23">LARGE($H3:$O3,2)-SMALL($H3:$O3,2)</f>
        <v>4</v>
      </c>
    </row>
    <row r="4" spans="1:20" ht="12.75">
      <c r="A4" s="159">
        <v>2</v>
      </c>
      <c r="B4" s="129" t="str">
        <f>IF(E4=0,".",VLOOKUP($E4,'databáze '!$A$2:$J$231,2,FALSE))</f>
        <v>Nepimach</v>
      </c>
      <c r="C4" s="129" t="str">
        <f>IF($E4=0,".",VLOOKUP($E4,'databáze '!$A$2:$J$231,3,FALSE))</f>
        <v>Luboš</v>
      </c>
      <c r="D4" s="130" t="str">
        <f>IF($E4=0,".",VLOOKUP($E4,'databáze '!$A$2:$J$231,7,FALSE))</f>
        <v>MG SEBA Tanvald</v>
      </c>
      <c r="E4" s="131">
        <v>1295</v>
      </c>
      <c r="F4" s="132" t="str">
        <f>IF($E4=0,".",VLOOKUP($E4,'databáze '!$A$2:$J$231,4,FALSE))</f>
        <v>M</v>
      </c>
      <c r="G4" s="133">
        <f>IF($E4=0,".",VLOOKUP($E4,'databáze '!$A$2:$J$231,8,FALSE))</f>
        <v>2</v>
      </c>
      <c r="H4" s="153">
        <v>25</v>
      </c>
      <c r="I4" s="153">
        <v>28</v>
      </c>
      <c r="J4" s="153">
        <v>23</v>
      </c>
      <c r="K4" s="153">
        <v>24</v>
      </c>
      <c r="L4" s="153">
        <v>28</v>
      </c>
      <c r="M4" s="153">
        <v>24</v>
      </c>
      <c r="N4" s="153">
        <v>23</v>
      </c>
      <c r="O4" s="153">
        <v>22</v>
      </c>
      <c r="P4" s="134">
        <f t="shared" si="0"/>
        <v>197</v>
      </c>
      <c r="Q4" s="135">
        <v>80</v>
      </c>
      <c r="R4" s="136">
        <f t="shared" si="1"/>
        <v>24.625</v>
      </c>
      <c r="S4" s="137">
        <f t="shared" si="2"/>
        <v>6</v>
      </c>
      <c r="T4" s="137">
        <f t="shared" si="3"/>
        <v>5</v>
      </c>
    </row>
    <row r="5" spans="1:20" ht="12.75">
      <c r="A5" s="159">
        <v>3</v>
      </c>
      <c r="B5" s="160" t="str">
        <f>IF(E5=0,".",VLOOKUP($E5,'databáze '!$A$2:$J$231,2,FALSE))</f>
        <v>Míka</v>
      </c>
      <c r="C5" s="160" t="str">
        <f>IF($E5=0,".",VLOOKUP($E5,'databáze '!$A$2:$J$231,3,FALSE))</f>
        <v>Jiří</v>
      </c>
      <c r="D5" s="161" t="str">
        <f>IF($E5=0,".",VLOOKUP($E5,'databáze '!$A$2:$J$231,7,FALSE))</f>
        <v>SK GC Fr. Lázně</v>
      </c>
      <c r="E5" s="162">
        <v>2164</v>
      </c>
      <c r="F5" s="163" t="str">
        <f>IF($E5=0,".",VLOOKUP($E5,'databáze '!$A$2:$J$231,4,FALSE))</f>
        <v>M</v>
      </c>
      <c r="G5" s="164">
        <f>IF($E5=0,".",VLOOKUP($E5,'databáze '!$A$2:$J$231,8,FALSE))</f>
        <v>2</v>
      </c>
      <c r="H5" s="154">
        <v>27</v>
      </c>
      <c r="I5" s="154">
        <v>29</v>
      </c>
      <c r="J5" s="154">
        <v>25</v>
      </c>
      <c r="K5" s="154">
        <v>24</v>
      </c>
      <c r="L5" s="154">
        <v>26</v>
      </c>
      <c r="M5" s="154">
        <v>27</v>
      </c>
      <c r="N5" s="154">
        <v>19</v>
      </c>
      <c r="O5" s="154">
        <v>25</v>
      </c>
      <c r="P5" s="165">
        <f t="shared" si="0"/>
        <v>202</v>
      </c>
      <c r="Q5" s="135">
        <v>76</v>
      </c>
      <c r="R5" s="136">
        <f t="shared" si="1"/>
        <v>25.25</v>
      </c>
      <c r="S5" s="137">
        <f t="shared" si="2"/>
        <v>10</v>
      </c>
      <c r="T5" s="137">
        <f t="shared" si="3"/>
        <v>3</v>
      </c>
    </row>
    <row r="6" spans="1:20" ht="12.75">
      <c r="A6" s="159">
        <v>4</v>
      </c>
      <c r="B6" s="129" t="str">
        <f>IF(E6=0,".",VLOOKUP($E6,'databáze '!$A$2:$J$231,2,FALSE))</f>
        <v>Sedláček</v>
      </c>
      <c r="C6" s="129" t="str">
        <f>IF($E6=0,".",VLOOKUP($E6,'databáze '!$A$2:$J$231,3,FALSE))</f>
        <v>Michal</v>
      </c>
      <c r="D6" s="130" t="str">
        <f>IF($E6=0,".",VLOOKUP($E6,'databáze '!$A$2:$J$231,7,FALSE))</f>
        <v>SK TEMPO Praha</v>
      </c>
      <c r="E6" s="131">
        <v>2148</v>
      </c>
      <c r="F6" s="132" t="str">
        <f>IF($E6=0,".",VLOOKUP($E6,'databáze '!$A$2:$J$231,4,FALSE))</f>
        <v>M</v>
      </c>
      <c r="G6" s="133">
        <f>IF($E6=0,".",VLOOKUP($E6,'databáze '!$A$2:$J$231,8,FALSE))</f>
        <v>2</v>
      </c>
      <c r="H6" s="153">
        <v>21</v>
      </c>
      <c r="I6" s="153">
        <v>26</v>
      </c>
      <c r="J6" s="153">
        <v>27</v>
      </c>
      <c r="K6" s="153">
        <v>26</v>
      </c>
      <c r="L6" s="153">
        <v>28</v>
      </c>
      <c r="M6" s="153">
        <v>26</v>
      </c>
      <c r="N6" s="153">
        <v>22</v>
      </c>
      <c r="O6" s="153">
        <v>27</v>
      </c>
      <c r="P6" s="134">
        <f t="shared" si="0"/>
        <v>203</v>
      </c>
      <c r="Q6" s="152">
        <v>75</v>
      </c>
      <c r="R6" s="136">
        <f t="shared" si="1"/>
        <v>25.375</v>
      </c>
      <c r="S6" s="137">
        <f t="shared" si="2"/>
        <v>7</v>
      </c>
      <c r="T6" s="137">
        <f t="shared" si="3"/>
        <v>5</v>
      </c>
    </row>
    <row r="7" spans="1:20" ht="12.75">
      <c r="A7" s="159">
        <v>5</v>
      </c>
      <c r="B7" s="129" t="str">
        <f>IF(E7=0,".",VLOOKUP($E7,'databáze '!$A$2:$J$231,2,FALSE))</f>
        <v>Steklý</v>
      </c>
      <c r="C7" s="129" t="str">
        <f>IF($E7=0,".",VLOOKUP($E7,'databáze '!$A$2:$J$231,3,FALSE))</f>
        <v>Miroslav</v>
      </c>
      <c r="D7" s="130" t="str">
        <f>IF($E7=0,".",VLOOKUP($E7,'databáze '!$A$2:$J$231,7,FALSE))</f>
        <v>MGC Hradečtí Orli</v>
      </c>
      <c r="E7" s="131">
        <v>799</v>
      </c>
      <c r="F7" s="132" t="str">
        <f>IF($E7=0,".",VLOOKUP($E7,'databáze '!$A$2:$J$231,4,FALSE))</f>
        <v>M</v>
      </c>
      <c r="G7" s="133">
        <f>IF($E7=0,".",VLOOKUP($E7,'databáze '!$A$2:$J$231,8,FALSE))</f>
        <v>2</v>
      </c>
      <c r="H7" s="153">
        <v>24</v>
      </c>
      <c r="I7" s="153">
        <v>26</v>
      </c>
      <c r="J7" s="153">
        <v>28</v>
      </c>
      <c r="K7" s="153">
        <v>23</v>
      </c>
      <c r="L7" s="153">
        <v>25</v>
      </c>
      <c r="M7" s="153">
        <v>25</v>
      </c>
      <c r="N7" s="153">
        <v>26</v>
      </c>
      <c r="O7" s="153">
        <v>27</v>
      </c>
      <c r="P7" s="134">
        <f t="shared" si="0"/>
        <v>204</v>
      </c>
      <c r="Q7" s="152">
        <v>74</v>
      </c>
      <c r="R7" s="136">
        <f t="shared" si="1"/>
        <v>25.5</v>
      </c>
      <c r="S7" s="137">
        <f t="shared" si="2"/>
        <v>5</v>
      </c>
      <c r="T7" s="137">
        <f t="shared" si="3"/>
        <v>3</v>
      </c>
    </row>
    <row r="8" spans="1:20" ht="12.75">
      <c r="A8" s="159">
        <v>6</v>
      </c>
      <c r="B8" s="129" t="str">
        <f>IF(E8=0,".",VLOOKUP($E8,'databáze '!$A$2:$J$231,2,FALSE))</f>
        <v>Nečekal</v>
      </c>
      <c r="C8" s="129" t="str">
        <f>IF($E8=0,".",VLOOKUP($E8,'databáze '!$A$2:$J$231,3,FALSE))</f>
        <v>František</v>
      </c>
      <c r="D8" s="130" t="str">
        <f>IF($E8=0,".",VLOOKUP($E8,'databáze '!$A$2:$J$231,7,FALSE))</f>
        <v>TJ MG Cheb</v>
      </c>
      <c r="E8" s="131">
        <v>1249</v>
      </c>
      <c r="F8" s="132" t="str">
        <f>IF($E8=0,".",VLOOKUP($E8,'databáze '!$A$2:$J$231,4,FALSE))</f>
        <v>M</v>
      </c>
      <c r="G8" s="133">
        <f>IF($E8=0,".",VLOOKUP($E8,'databáze '!$A$2:$J$231,8,FALSE))</f>
        <v>1</v>
      </c>
      <c r="H8" s="153">
        <v>27</v>
      </c>
      <c r="I8" s="153">
        <v>29</v>
      </c>
      <c r="J8" s="153">
        <v>26</v>
      </c>
      <c r="K8" s="153">
        <v>26</v>
      </c>
      <c r="L8" s="153">
        <v>23</v>
      </c>
      <c r="M8" s="153">
        <v>28</v>
      </c>
      <c r="N8" s="153">
        <v>25</v>
      </c>
      <c r="O8" s="153">
        <v>24</v>
      </c>
      <c r="P8" s="134">
        <f t="shared" si="0"/>
        <v>208</v>
      </c>
      <c r="Q8" s="152">
        <v>71</v>
      </c>
      <c r="R8" s="136">
        <f t="shared" si="1"/>
        <v>26</v>
      </c>
      <c r="S8" s="137">
        <f t="shared" si="2"/>
        <v>6</v>
      </c>
      <c r="T8" s="137">
        <f t="shared" si="3"/>
        <v>4</v>
      </c>
    </row>
    <row r="9" spans="1:20" ht="12.75">
      <c r="A9" s="159">
        <v>7</v>
      </c>
      <c r="B9" s="129" t="str">
        <f>IF(E9=0,".",VLOOKUP($E9,'databáze '!$A$2:$J$231,2,FALSE))</f>
        <v>Benda</v>
      </c>
      <c r="C9" s="129" t="str">
        <f>IF($E9=0,".",VLOOKUP($E9,'databáze '!$A$2:$J$231,3,FALSE))</f>
        <v>Lumír</v>
      </c>
      <c r="D9" s="130" t="str">
        <f>IF($E9=0,".",VLOOKUP($E9,'databáze '!$A$2:$J$231,7,FALSE))</f>
        <v>MGC Plzeň</v>
      </c>
      <c r="E9" s="131">
        <v>746</v>
      </c>
      <c r="F9" s="132" t="str">
        <f>IF($E9=0,".",VLOOKUP($E9,'databáze '!$A$2:$J$231,4,FALSE))</f>
        <v>M</v>
      </c>
      <c r="G9" s="133">
        <f>IF($E9=0,".",VLOOKUP($E9,'databáze '!$A$2:$J$231,8,FALSE))</f>
        <v>2</v>
      </c>
      <c r="H9" s="153">
        <v>25</v>
      </c>
      <c r="I9" s="153">
        <v>27</v>
      </c>
      <c r="J9" s="153">
        <v>27</v>
      </c>
      <c r="K9" s="153">
        <v>22</v>
      </c>
      <c r="L9" s="153">
        <v>25</v>
      </c>
      <c r="M9" s="153">
        <v>26</v>
      </c>
      <c r="N9" s="153">
        <v>31</v>
      </c>
      <c r="O9" s="153">
        <v>25</v>
      </c>
      <c r="P9" s="134">
        <f t="shared" si="0"/>
        <v>208</v>
      </c>
      <c r="Q9" s="152">
        <v>71</v>
      </c>
      <c r="R9" s="136">
        <f t="shared" si="1"/>
        <v>26</v>
      </c>
      <c r="S9" s="137">
        <f t="shared" si="2"/>
        <v>9</v>
      </c>
      <c r="T9" s="137">
        <f t="shared" si="3"/>
        <v>2</v>
      </c>
    </row>
    <row r="10" spans="1:20" ht="12.75">
      <c r="A10" s="159">
        <v>8</v>
      </c>
      <c r="B10" s="129" t="str">
        <f>IF(E10=0,".",VLOOKUP($E10,'databáze '!$A$2:$J$231,2,FALSE))</f>
        <v>Olah</v>
      </c>
      <c r="C10" s="129" t="str">
        <f>IF($E10=0,".",VLOOKUP($E10,'databáze '!$A$2:$J$231,3,FALSE))</f>
        <v>Luděk</v>
      </c>
      <c r="D10" s="130" t="str">
        <f>IF($E10=0,".",VLOOKUP($E10,'databáze '!$A$2:$J$231,7,FALSE))</f>
        <v>MG SEBA Tanvald</v>
      </c>
      <c r="E10" s="131">
        <v>2915</v>
      </c>
      <c r="F10" s="132" t="str">
        <f>IF($E10=0,".",VLOOKUP($E10,'databáze '!$A$2:$J$231,4,FALSE))</f>
        <v>M</v>
      </c>
      <c r="G10" s="133">
        <f>IF($E10=0,".",VLOOKUP($E10,'databáze '!$A$2:$J$231,8,FALSE))</f>
        <v>3</v>
      </c>
      <c r="H10" s="153">
        <v>25</v>
      </c>
      <c r="I10" s="153">
        <v>28</v>
      </c>
      <c r="J10" s="153">
        <v>27</v>
      </c>
      <c r="K10" s="153">
        <v>21</v>
      </c>
      <c r="L10" s="153">
        <v>31</v>
      </c>
      <c r="M10" s="153">
        <v>25</v>
      </c>
      <c r="N10" s="153">
        <v>25</v>
      </c>
      <c r="O10" s="153">
        <v>26</v>
      </c>
      <c r="P10" s="134">
        <f t="shared" si="0"/>
        <v>208</v>
      </c>
      <c r="Q10" s="152">
        <v>71</v>
      </c>
      <c r="R10" s="136">
        <f t="shared" si="1"/>
        <v>26</v>
      </c>
      <c r="S10" s="137">
        <f t="shared" si="2"/>
        <v>10</v>
      </c>
      <c r="T10" s="137">
        <f t="shared" si="3"/>
        <v>3</v>
      </c>
    </row>
    <row r="11" spans="1:20" ht="12.75">
      <c r="A11" s="159">
        <v>9</v>
      </c>
      <c r="B11" s="129" t="str">
        <f>IF(E11=0,".",VLOOKUP($E11,'databáze '!$A$2:$J$231,2,FALSE))</f>
        <v>Broumský</v>
      </c>
      <c r="C11" s="129" t="str">
        <f>IF($E11=0,".",VLOOKUP($E11,'databáze '!$A$2:$J$231,3,FALSE))</f>
        <v>Jiří</v>
      </c>
      <c r="D11" s="130" t="str">
        <f>IF($E11=0,".",VLOOKUP($E11,'databáze '!$A$2:$J$231,7,FALSE))</f>
        <v>SMG 2000 Ústí n. L.</v>
      </c>
      <c r="E11" s="131">
        <v>1372</v>
      </c>
      <c r="F11" s="132" t="str">
        <f>IF($E11=0,".",VLOOKUP($E11,'databáze '!$A$2:$J$231,4,FALSE))</f>
        <v>M</v>
      </c>
      <c r="G11" s="133">
        <f>IF($E11=0,".",VLOOKUP($E11,'databáze '!$A$2:$J$231,8,FALSE))</f>
        <v>1</v>
      </c>
      <c r="H11" s="153">
        <v>25</v>
      </c>
      <c r="I11" s="153">
        <v>26</v>
      </c>
      <c r="J11" s="153">
        <v>22</v>
      </c>
      <c r="K11" s="153">
        <v>26</v>
      </c>
      <c r="L11" s="153">
        <v>32</v>
      </c>
      <c r="M11" s="153">
        <v>25</v>
      </c>
      <c r="N11" s="153">
        <v>23</v>
      </c>
      <c r="O11" s="153">
        <v>29</v>
      </c>
      <c r="P11" s="134">
        <f t="shared" si="0"/>
        <v>208</v>
      </c>
      <c r="Q11" s="152">
        <v>71</v>
      </c>
      <c r="R11" s="136">
        <f t="shared" si="1"/>
        <v>26</v>
      </c>
      <c r="S11" s="137">
        <f t="shared" si="2"/>
        <v>10</v>
      </c>
      <c r="T11" s="137">
        <f t="shared" si="3"/>
        <v>6</v>
      </c>
    </row>
    <row r="12" spans="1:20" ht="12.75">
      <c r="A12" s="159">
        <v>10</v>
      </c>
      <c r="B12" s="129" t="str">
        <f>IF(E12=0,".",VLOOKUP($E12,'databáze '!$A$2:$J$231,2,FALSE))</f>
        <v>Kudyn</v>
      </c>
      <c r="C12" s="129" t="str">
        <f>IF($E12=0,".",VLOOKUP($E12,'databáze '!$A$2:$J$231,3,FALSE))</f>
        <v>Pavel</v>
      </c>
      <c r="D12" s="130" t="str">
        <f>IF($E12=0,".",VLOOKUP($E12,'databáze '!$A$2:$J$231,7,FALSE))</f>
        <v>MGC Hradečtí Orli</v>
      </c>
      <c r="E12" s="131">
        <v>1983</v>
      </c>
      <c r="F12" s="132" t="str">
        <f>IF($E12=0,".",VLOOKUP($E12,'databáze '!$A$2:$J$231,4,FALSE))</f>
        <v>M</v>
      </c>
      <c r="G12" s="133">
        <f>IF($E12=0,".",VLOOKUP($E12,'databáze '!$A$2:$J$231,8,FALSE))</f>
        <v>1</v>
      </c>
      <c r="H12" s="153">
        <v>25</v>
      </c>
      <c r="I12" s="153">
        <v>25</v>
      </c>
      <c r="J12" s="153">
        <v>24</v>
      </c>
      <c r="K12" s="153">
        <v>28</v>
      </c>
      <c r="L12" s="153">
        <v>28</v>
      </c>
      <c r="M12" s="153">
        <v>28</v>
      </c>
      <c r="N12" s="153">
        <v>28</v>
      </c>
      <c r="O12" s="153">
        <v>23</v>
      </c>
      <c r="P12" s="134">
        <f t="shared" si="0"/>
        <v>209</v>
      </c>
      <c r="Q12" s="152">
        <v>70</v>
      </c>
      <c r="R12" s="136">
        <f t="shared" si="1"/>
        <v>26.125</v>
      </c>
      <c r="S12" s="137">
        <f t="shared" si="2"/>
        <v>5</v>
      </c>
      <c r="T12" s="137">
        <f t="shared" si="3"/>
        <v>4</v>
      </c>
    </row>
    <row r="13" spans="1:20" ht="12.75">
      <c r="A13" s="159">
        <v>11</v>
      </c>
      <c r="B13" s="129" t="str">
        <f>IF(E13=0,".",VLOOKUP($E13,'databáze '!$A$2:$J$231,2,FALSE))</f>
        <v>Wolf</v>
      </c>
      <c r="C13" s="129" t="str">
        <f>IF($E13=0,".",VLOOKUP($E13,'databáze '!$A$2:$J$231,3,FALSE))</f>
        <v>Jan</v>
      </c>
      <c r="D13" s="130" t="str">
        <f>IF($E13=0,".",VLOOKUP($E13,'databáze '!$A$2:$J$231,7,FALSE))</f>
        <v>TJ MG Cheb</v>
      </c>
      <c r="E13" s="131">
        <v>3051</v>
      </c>
      <c r="F13" s="132" t="str">
        <f>IF($E13=0,".",VLOOKUP($E13,'databáze '!$A$2:$J$231,4,FALSE))</f>
        <v>M</v>
      </c>
      <c r="G13" s="133">
        <f>IF($E13=0,".",VLOOKUP($E13,'databáze '!$A$2:$J$231,8,FALSE))</f>
        <v>2</v>
      </c>
      <c r="H13" s="153">
        <v>30</v>
      </c>
      <c r="I13" s="153">
        <v>24</v>
      </c>
      <c r="J13" s="153">
        <v>26</v>
      </c>
      <c r="K13" s="153">
        <v>26</v>
      </c>
      <c r="L13" s="153">
        <v>28</v>
      </c>
      <c r="M13" s="153">
        <v>23</v>
      </c>
      <c r="N13" s="153">
        <v>25</v>
      </c>
      <c r="O13" s="153">
        <v>27</v>
      </c>
      <c r="P13" s="134">
        <f t="shared" si="0"/>
        <v>209</v>
      </c>
      <c r="Q13" s="152">
        <v>70</v>
      </c>
      <c r="R13" s="136">
        <f t="shared" si="1"/>
        <v>26.125</v>
      </c>
      <c r="S13" s="137">
        <f t="shared" si="2"/>
        <v>7</v>
      </c>
      <c r="T13" s="137">
        <f t="shared" si="3"/>
        <v>4</v>
      </c>
    </row>
    <row r="14" spans="1:20" ht="12.75">
      <c r="A14" s="159">
        <v>12</v>
      </c>
      <c r="B14" s="129" t="str">
        <f>IF(E14=0,".",VLOOKUP($E14,'databáze '!$A$2:$J$231,2,FALSE))</f>
        <v>Rendl</v>
      </c>
      <c r="C14" s="129" t="str">
        <f>IF($E14=0,".",VLOOKUP($E14,'databáze '!$A$2:$J$231,3,FALSE))</f>
        <v>Aleš</v>
      </c>
      <c r="D14" s="130" t="str">
        <f>IF($E14=0,".",VLOOKUP($E14,'databáze '!$A$2:$J$231,7,FALSE))</f>
        <v>SK GC Fr. Lázně</v>
      </c>
      <c r="E14" s="131">
        <v>2106</v>
      </c>
      <c r="F14" s="132" t="str">
        <f>IF($E14=0,".",VLOOKUP($E14,'databáze '!$A$2:$J$231,4,FALSE))</f>
        <v>M</v>
      </c>
      <c r="G14" s="133">
        <f>IF($E14=0,".",VLOOKUP($E14,'databáze '!$A$2:$J$231,8,FALSE))</f>
        <v>2</v>
      </c>
      <c r="H14" s="153">
        <v>26</v>
      </c>
      <c r="I14" s="153">
        <v>22</v>
      </c>
      <c r="J14" s="153">
        <v>30</v>
      </c>
      <c r="K14" s="153">
        <v>24</v>
      </c>
      <c r="L14" s="153">
        <v>27</v>
      </c>
      <c r="M14" s="153">
        <v>28</v>
      </c>
      <c r="N14" s="153">
        <v>26</v>
      </c>
      <c r="O14" s="153">
        <v>26</v>
      </c>
      <c r="P14" s="134">
        <f t="shared" si="0"/>
        <v>209</v>
      </c>
      <c r="Q14" s="152">
        <v>70</v>
      </c>
      <c r="R14" s="136">
        <f t="shared" si="1"/>
        <v>26.125</v>
      </c>
      <c r="S14" s="137">
        <f t="shared" si="2"/>
        <v>8</v>
      </c>
      <c r="T14" s="137">
        <f t="shared" si="3"/>
        <v>4</v>
      </c>
    </row>
    <row r="15" spans="1:20" ht="12.75">
      <c r="A15" s="159">
        <v>13</v>
      </c>
      <c r="B15" s="129" t="str">
        <f>IF(E15=0,".",VLOOKUP($E15,'databáze '!$A$2:$J$231,2,FALSE))</f>
        <v>Jirásek</v>
      </c>
      <c r="C15" s="129" t="str">
        <f>IF($E15=0,".",VLOOKUP($E15,'databáze '!$A$2:$J$231,3,FALSE))</f>
        <v>Jiří</v>
      </c>
      <c r="D15" s="130" t="str">
        <f>IF($E15=0,".",VLOOKUP($E15,'databáze '!$A$2:$J$231,7,FALSE))</f>
        <v>SK TEMPO Praha</v>
      </c>
      <c r="E15" s="131">
        <v>1882</v>
      </c>
      <c r="F15" s="132" t="str">
        <f>IF($E15=0,".",VLOOKUP($E15,'databáze '!$A$2:$J$231,4,FALSE))</f>
        <v>M</v>
      </c>
      <c r="G15" s="133">
        <f>IF($E15=0,".",VLOOKUP($E15,'databáze '!$A$2:$J$231,8,FALSE))</f>
        <v>2</v>
      </c>
      <c r="H15" s="153">
        <v>27</v>
      </c>
      <c r="I15" s="153">
        <v>27</v>
      </c>
      <c r="J15" s="153">
        <v>31</v>
      </c>
      <c r="K15" s="153">
        <v>23</v>
      </c>
      <c r="L15" s="153">
        <v>28</v>
      </c>
      <c r="M15" s="153">
        <v>26</v>
      </c>
      <c r="N15" s="153">
        <v>23</v>
      </c>
      <c r="O15" s="153">
        <v>27</v>
      </c>
      <c r="P15" s="134">
        <f t="shared" si="0"/>
        <v>212</v>
      </c>
      <c r="Q15" s="152">
        <v>68</v>
      </c>
      <c r="R15" s="136">
        <f t="shared" si="1"/>
        <v>26.5</v>
      </c>
      <c r="S15" s="137">
        <f t="shared" si="2"/>
        <v>8</v>
      </c>
      <c r="T15" s="137">
        <f t="shared" si="3"/>
        <v>5</v>
      </c>
    </row>
    <row r="16" spans="1:20" ht="12.75">
      <c r="A16" s="159">
        <v>14</v>
      </c>
      <c r="B16" s="129" t="str">
        <f>IF(E16=0,".",VLOOKUP($E16,'databáze '!$A$2:$J$231,2,FALSE))</f>
        <v>Želizňák</v>
      </c>
      <c r="C16" s="129" t="str">
        <f>IF($E16=0,".",VLOOKUP($E16,'databáze '!$A$2:$J$231,3,FALSE))</f>
        <v>Jan</v>
      </c>
      <c r="D16" s="130" t="str">
        <f>IF($E16=0,".",VLOOKUP($E16,'databáze '!$A$2:$J$231,7,FALSE))</f>
        <v>MG SEBA Tanvald</v>
      </c>
      <c r="E16" s="131">
        <v>2684</v>
      </c>
      <c r="F16" s="132" t="str">
        <f>IF($E16=0,".",VLOOKUP($E16,'databáze '!$A$2:$J$231,4,FALSE))</f>
        <v>M</v>
      </c>
      <c r="G16" s="133">
        <f>IF($E16=0,".",VLOOKUP($E16,'databáze '!$A$2:$J$231,8,FALSE))</f>
        <v>2</v>
      </c>
      <c r="H16" s="153">
        <v>29</v>
      </c>
      <c r="I16" s="153">
        <v>27</v>
      </c>
      <c r="J16" s="153">
        <v>30</v>
      </c>
      <c r="K16" s="153">
        <v>25</v>
      </c>
      <c r="L16" s="153">
        <v>27</v>
      </c>
      <c r="M16" s="153">
        <v>28</v>
      </c>
      <c r="N16" s="153">
        <v>26</v>
      </c>
      <c r="O16" s="153">
        <v>25</v>
      </c>
      <c r="P16" s="134">
        <f t="shared" si="0"/>
        <v>217</v>
      </c>
      <c r="Q16" s="152">
        <v>63</v>
      </c>
      <c r="R16" s="136">
        <f t="shared" si="1"/>
        <v>27.125</v>
      </c>
      <c r="S16" s="137">
        <f t="shared" si="2"/>
        <v>5</v>
      </c>
      <c r="T16" s="137">
        <f t="shared" si="3"/>
        <v>4</v>
      </c>
    </row>
    <row r="17" spans="1:20" ht="12.75">
      <c r="A17" s="159">
        <v>15</v>
      </c>
      <c r="B17" s="129" t="str">
        <f>IF(E17=0,".",VLOOKUP($E17,'databáze '!$A$2:$J$231,2,FALSE))</f>
        <v>Květoň</v>
      </c>
      <c r="C17" s="129" t="str">
        <f>IF($E17=0,".",VLOOKUP($E17,'databáze '!$A$2:$J$231,3,FALSE))</f>
        <v>Petr</v>
      </c>
      <c r="D17" s="130" t="str">
        <f>IF($E17=0,".",VLOOKUP($E17,'databáze '!$A$2:$J$231,7,FALSE))</f>
        <v>MGC Plzeň</v>
      </c>
      <c r="E17" s="131">
        <v>3319</v>
      </c>
      <c r="F17" s="132" t="str">
        <f>IF($E17=0,".",VLOOKUP($E17,'databáze '!$A$2:$J$231,4,FALSE))</f>
        <v>M</v>
      </c>
      <c r="G17" s="133">
        <f>IF($E17=0,".",VLOOKUP($E17,'databáze '!$A$2:$J$231,8,FALSE))</f>
        <v>2</v>
      </c>
      <c r="H17" s="153">
        <v>24</v>
      </c>
      <c r="I17" s="153">
        <v>29</v>
      </c>
      <c r="J17" s="153">
        <v>30</v>
      </c>
      <c r="K17" s="153">
        <v>25</v>
      </c>
      <c r="L17" s="153">
        <v>33</v>
      </c>
      <c r="M17" s="153">
        <v>24</v>
      </c>
      <c r="N17" s="153">
        <v>30</v>
      </c>
      <c r="O17" s="153">
        <v>31</v>
      </c>
      <c r="P17" s="134">
        <f t="shared" si="0"/>
        <v>226</v>
      </c>
      <c r="Q17" s="152">
        <v>56</v>
      </c>
      <c r="R17" s="136">
        <f t="shared" si="1"/>
        <v>28.25</v>
      </c>
      <c r="S17" s="137">
        <f t="shared" si="2"/>
        <v>9</v>
      </c>
      <c r="T17" s="137">
        <f t="shared" si="3"/>
        <v>7</v>
      </c>
    </row>
    <row r="18" spans="1:20" ht="12.75">
      <c r="A18" s="159">
        <v>16</v>
      </c>
      <c r="B18" s="129" t="str">
        <f>IF(E18=0,".",VLOOKUP($E18,'databáze '!$A$2:$J$231,2,FALSE))</f>
        <v>Fiedler</v>
      </c>
      <c r="C18" s="129" t="str">
        <f>IF($E18=0,".",VLOOKUP($E18,'databáze '!$A$2:$J$231,3,FALSE))</f>
        <v>Vladimír</v>
      </c>
      <c r="D18" s="130" t="str">
        <f>IF($E18=0,".",VLOOKUP($E18,'databáze '!$A$2:$J$231,7,FALSE))</f>
        <v>SK GC Fr. Lázně</v>
      </c>
      <c r="E18" s="131">
        <v>1416</v>
      </c>
      <c r="F18" s="132" t="str">
        <f>IF($E18=0,".",VLOOKUP($E18,'databáze '!$A$2:$J$231,4,FALSE))</f>
        <v>M</v>
      </c>
      <c r="G18" s="133">
        <f>IF($E18=0,".",VLOOKUP($E18,'databáze '!$A$2:$J$231,8,FALSE))</f>
        <v>3</v>
      </c>
      <c r="H18" s="153">
        <v>33</v>
      </c>
      <c r="I18" s="153">
        <v>30</v>
      </c>
      <c r="J18" s="153">
        <v>30</v>
      </c>
      <c r="K18" s="153">
        <v>33</v>
      </c>
      <c r="L18" s="153">
        <v>32</v>
      </c>
      <c r="M18" s="153">
        <v>25</v>
      </c>
      <c r="N18" s="153">
        <v>22</v>
      </c>
      <c r="O18" s="153">
        <v>27</v>
      </c>
      <c r="P18" s="134">
        <f t="shared" si="0"/>
        <v>232</v>
      </c>
      <c r="Q18" s="176">
        <v>51</v>
      </c>
      <c r="R18" s="136">
        <f t="shared" si="1"/>
        <v>29</v>
      </c>
      <c r="S18" s="137">
        <f t="shared" si="2"/>
        <v>11</v>
      </c>
      <c r="T18" s="137">
        <f t="shared" si="3"/>
        <v>8</v>
      </c>
    </row>
    <row r="19" spans="1:20" ht="12.75">
      <c r="A19" s="159">
        <v>17</v>
      </c>
      <c r="B19" s="129" t="str">
        <f>IF(E19=0,".",VLOOKUP($E19,'databáze '!$A$2:$J$231,2,FALSE))</f>
        <v>Komeda</v>
      </c>
      <c r="C19" s="129" t="str">
        <f>IF($E19=0,".",VLOOKUP($E19,'databáze '!$A$2:$J$231,3,FALSE))</f>
        <v>Miroslav</v>
      </c>
      <c r="D19" s="130" t="str">
        <f>IF($E19=0,".",VLOOKUP($E19,'databáze '!$A$2:$J$231,7,FALSE))</f>
        <v>SK TEMPO Praha</v>
      </c>
      <c r="E19" s="131">
        <v>2583</v>
      </c>
      <c r="F19" s="132" t="str">
        <f>IF($E19=0,".",VLOOKUP($E19,'databáze '!$A$2:$J$231,4,FALSE))</f>
        <v>M</v>
      </c>
      <c r="G19" s="133">
        <f>IF($E19=0,".",VLOOKUP($E19,'databáze '!$A$2:$J$231,8,FALSE))</f>
        <v>3</v>
      </c>
      <c r="H19" s="153">
        <v>31</v>
      </c>
      <c r="I19" s="153">
        <v>30</v>
      </c>
      <c r="J19" s="153">
        <v>32</v>
      </c>
      <c r="K19" s="153">
        <v>36</v>
      </c>
      <c r="L19" s="153">
        <v>29</v>
      </c>
      <c r="M19" s="153">
        <v>26</v>
      </c>
      <c r="N19" s="153">
        <v>29</v>
      </c>
      <c r="O19" s="153">
        <v>27</v>
      </c>
      <c r="P19" s="134">
        <f t="shared" si="0"/>
        <v>240</v>
      </c>
      <c r="Q19" s="176">
        <v>44</v>
      </c>
      <c r="R19" s="136">
        <f t="shared" si="1"/>
        <v>30</v>
      </c>
      <c r="S19" s="137">
        <f t="shared" si="2"/>
        <v>10</v>
      </c>
      <c r="T19" s="137">
        <f t="shared" si="3"/>
        <v>5</v>
      </c>
    </row>
    <row r="20" spans="1:20" ht="12.75">
      <c r="A20" s="159">
        <v>18</v>
      </c>
      <c r="B20" s="129" t="str">
        <f>IF(E20=0,".",VLOOKUP($E20,'databáze '!$A$2:$J$231,2,FALSE))</f>
        <v>Satoránský</v>
      </c>
      <c r="C20" s="129" t="str">
        <f>IF($E20=0,".",VLOOKUP($E20,'databáze '!$A$2:$J$231,3,FALSE))</f>
        <v>Milan</v>
      </c>
      <c r="D20" s="130" t="str">
        <f>IF($E20=0,".",VLOOKUP($E20,'databáze '!$A$2:$J$231,7,FALSE))</f>
        <v>SK TEMPO Praha</v>
      </c>
      <c r="E20" s="131">
        <v>2883</v>
      </c>
      <c r="F20" s="132" t="str">
        <f>IF($E20=0,".",VLOOKUP($E20,'databáze '!$A$2:$J$231,4,FALSE))</f>
        <v>M</v>
      </c>
      <c r="G20" s="133">
        <f>IF($E20=0,".",VLOOKUP($E20,'databáze '!$A$2:$J$231,8,FALSE))</f>
        <v>2</v>
      </c>
      <c r="H20" s="153">
        <v>29</v>
      </c>
      <c r="I20" s="153">
        <v>31</v>
      </c>
      <c r="J20" s="153">
        <v>33</v>
      </c>
      <c r="K20" s="153">
        <v>31</v>
      </c>
      <c r="L20" s="153">
        <v>30</v>
      </c>
      <c r="M20" s="153">
        <v>27</v>
      </c>
      <c r="N20" s="153">
        <v>31</v>
      </c>
      <c r="O20" s="153">
        <v>29</v>
      </c>
      <c r="P20" s="134">
        <f t="shared" si="0"/>
        <v>241</v>
      </c>
      <c r="Q20" s="128">
        <v>43</v>
      </c>
      <c r="R20" s="136">
        <f t="shared" si="1"/>
        <v>30.125</v>
      </c>
      <c r="S20" s="137">
        <f t="shared" si="2"/>
        <v>6</v>
      </c>
      <c r="T20" s="137">
        <f t="shared" si="3"/>
        <v>2</v>
      </c>
    </row>
    <row r="21" spans="1:20" ht="12.75">
      <c r="A21" s="159">
        <v>19</v>
      </c>
      <c r="B21" s="129" t="str">
        <f>IF(E21=0,".",VLOOKUP($E21,'databáze '!$A$2:$J$231,2,FALSE))</f>
        <v>Liška</v>
      </c>
      <c r="C21" s="129" t="str">
        <f>IF($E21=0,".",VLOOKUP($E21,'databáze '!$A$2:$J$231,3,FALSE))</f>
        <v>Michal</v>
      </c>
      <c r="D21" s="130" t="str">
        <f>IF($E21=0,".",VLOOKUP($E21,'databáze '!$A$2:$J$231,7,FALSE))</f>
        <v>SK TEMPO Praha</v>
      </c>
      <c r="E21" s="131">
        <v>1654</v>
      </c>
      <c r="F21" s="132" t="str">
        <f>IF($E21=0,".",VLOOKUP($E21,'databáze '!$A$2:$J$231,4,FALSE))</f>
        <v>M</v>
      </c>
      <c r="G21" s="133">
        <f>IF($E21=0,".",VLOOKUP($E21,'databáze '!$A$2:$J$231,8,FALSE))</f>
        <v>3</v>
      </c>
      <c r="H21" s="153">
        <v>25</v>
      </c>
      <c r="I21" s="153">
        <v>26</v>
      </c>
      <c r="J21" s="153">
        <v>32</v>
      </c>
      <c r="K21" s="153">
        <v>36</v>
      </c>
      <c r="L21" s="153">
        <v>34</v>
      </c>
      <c r="M21" s="153">
        <v>33</v>
      </c>
      <c r="N21" s="153">
        <v>28</v>
      </c>
      <c r="O21" s="153">
        <v>29</v>
      </c>
      <c r="P21" s="134">
        <f t="shared" si="0"/>
        <v>243</v>
      </c>
      <c r="Q21" s="128">
        <v>42</v>
      </c>
      <c r="R21" s="136">
        <f t="shared" si="1"/>
        <v>30.375</v>
      </c>
      <c r="S21" s="137">
        <f t="shared" si="2"/>
        <v>11</v>
      </c>
      <c r="T21" s="137">
        <f t="shared" si="3"/>
        <v>8</v>
      </c>
    </row>
    <row r="22" spans="1:20" ht="12.75">
      <c r="A22" s="159">
        <v>20</v>
      </c>
      <c r="B22" s="129" t="str">
        <f>IF(E22=0,".",VLOOKUP($E22,'databáze '!$A$2:$J$231,2,FALSE))</f>
        <v>Gruncl</v>
      </c>
      <c r="C22" s="129" t="str">
        <f>IF($E22=0,".",VLOOKUP($E22,'databáze '!$A$2:$J$231,3,FALSE))</f>
        <v>Josef</v>
      </c>
      <c r="D22" s="130" t="str">
        <f>IF($E22=0,".",VLOOKUP($E22,'databáze '!$A$2:$J$231,7,FALSE))</f>
        <v>SK GC Fr. Lázně</v>
      </c>
      <c r="E22" s="131">
        <v>1278</v>
      </c>
      <c r="F22" s="132" t="str">
        <f>IF($E22=0,".",VLOOKUP($E22,'databáze '!$A$2:$J$231,4,FALSE))</f>
        <v>M</v>
      </c>
      <c r="G22" s="133">
        <f>IF($E22=0,".",VLOOKUP($E22,'databáze '!$A$2:$J$231,8,FALSE))</f>
        <v>3</v>
      </c>
      <c r="H22" s="153">
        <v>35</v>
      </c>
      <c r="I22" s="153">
        <v>31</v>
      </c>
      <c r="J22" s="153">
        <v>31</v>
      </c>
      <c r="K22" s="153">
        <v>30</v>
      </c>
      <c r="L22" s="153">
        <v>34</v>
      </c>
      <c r="M22" s="153">
        <v>31</v>
      </c>
      <c r="N22" s="153">
        <v>28</v>
      </c>
      <c r="O22" s="153">
        <v>30</v>
      </c>
      <c r="P22" s="134">
        <f t="shared" si="0"/>
        <v>250</v>
      </c>
      <c r="Q22" s="128">
        <v>36</v>
      </c>
      <c r="R22" s="136">
        <f t="shared" si="1"/>
        <v>31.25</v>
      </c>
      <c r="S22" s="137">
        <f t="shared" si="2"/>
        <v>7</v>
      </c>
      <c r="T22" s="137">
        <f t="shared" si="3"/>
        <v>4</v>
      </c>
    </row>
    <row r="23" spans="1:20" ht="12.75">
      <c r="A23" s="159">
        <v>21</v>
      </c>
      <c r="B23" s="129" t="str">
        <f>IF(E23=0,".",VLOOKUP($E23,'databáze '!$A$2:$J$231,2,FALSE))</f>
        <v>Adam</v>
      </c>
      <c r="C23" s="129" t="str">
        <f>IF($E23=0,".",VLOOKUP($E23,'databáze '!$A$2:$J$231,3,FALSE))</f>
        <v>Jaroslav</v>
      </c>
      <c r="D23" s="130" t="str">
        <f>IF($E23=0,".",VLOOKUP($E23,'databáze '!$A$2:$J$231,7,FALSE))</f>
        <v>MGC Plzeň</v>
      </c>
      <c r="E23" s="131">
        <v>1450</v>
      </c>
      <c r="F23" s="132" t="str">
        <f>IF($E23=0,".",VLOOKUP($E23,'databáze '!$A$2:$J$231,4,FALSE))</f>
        <v>M</v>
      </c>
      <c r="G23" s="133">
        <f>IF($E23=0,".",VLOOKUP($E23,'databáze '!$A$2:$J$231,8,FALSE))</f>
        <v>3</v>
      </c>
      <c r="H23" s="153">
        <v>36</v>
      </c>
      <c r="I23" s="153">
        <v>31</v>
      </c>
      <c r="J23" s="153">
        <v>30</v>
      </c>
      <c r="K23" s="153">
        <v>25</v>
      </c>
      <c r="L23" s="153">
        <v>25</v>
      </c>
      <c r="M23" s="153">
        <v>38</v>
      </c>
      <c r="N23" s="153">
        <v>34</v>
      </c>
      <c r="O23" s="153">
        <v>126</v>
      </c>
      <c r="P23" s="134">
        <f t="shared" si="0"/>
        <v>345</v>
      </c>
      <c r="Q23" s="135">
        <v>0</v>
      </c>
      <c r="R23" s="136">
        <f t="shared" si="1"/>
        <v>43.125</v>
      </c>
      <c r="S23" s="137">
        <f t="shared" si="2"/>
        <v>101</v>
      </c>
      <c r="T23" s="137">
        <f t="shared" si="3"/>
        <v>13</v>
      </c>
    </row>
    <row r="28" spans="1:20" ht="12.75">
      <c r="A28" s="196" t="s">
        <v>487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</row>
    <row r="29" spans="1:20" s="177" customFormat="1" ht="19.5">
      <c r="A29" s="174" t="s">
        <v>483</v>
      </c>
      <c r="B29" s="174" t="s">
        <v>30</v>
      </c>
      <c r="C29" s="174" t="s">
        <v>31</v>
      </c>
      <c r="D29" s="174" t="s">
        <v>294</v>
      </c>
      <c r="E29" s="174" t="s">
        <v>319</v>
      </c>
      <c r="F29" s="174" t="s">
        <v>32</v>
      </c>
      <c r="G29" s="174" t="s">
        <v>36</v>
      </c>
      <c r="H29" s="174" t="s">
        <v>320</v>
      </c>
      <c r="I29" s="174" t="s">
        <v>321</v>
      </c>
      <c r="J29" s="174" t="s">
        <v>322</v>
      </c>
      <c r="K29" s="174" t="s">
        <v>323</v>
      </c>
      <c r="L29" s="174" t="s">
        <v>360</v>
      </c>
      <c r="M29" s="174" t="s">
        <v>361</v>
      </c>
      <c r="N29" s="174" t="s">
        <v>362</v>
      </c>
      <c r="O29" s="174" t="s">
        <v>363</v>
      </c>
      <c r="P29" s="174" t="s">
        <v>324</v>
      </c>
      <c r="Q29" s="174" t="s">
        <v>295</v>
      </c>
      <c r="R29" s="180" t="s">
        <v>490</v>
      </c>
      <c r="S29" s="174" t="s">
        <v>454</v>
      </c>
      <c r="T29" s="174" t="s">
        <v>455</v>
      </c>
    </row>
    <row r="30" spans="1:20" ht="12.75">
      <c r="A30" s="159">
        <v>1</v>
      </c>
      <c r="B30" s="129" t="str">
        <f>IF(E30=0,".",VLOOKUP($E30,'databáze '!$A$2:$J$231,2,FALSE))</f>
        <v>Dobrovolná</v>
      </c>
      <c r="C30" s="129" t="str">
        <f>IF($E30=0,".",VLOOKUP($E30,'databáze '!$A$2:$J$231,3,FALSE))</f>
        <v>Karina</v>
      </c>
      <c r="D30" s="130" t="str">
        <f>IF($E30=0,".",VLOOKUP($E30,'databáze '!$A$2:$J$231,7,FALSE))</f>
        <v>TJ MG Cheb</v>
      </c>
      <c r="E30" s="131">
        <v>2590</v>
      </c>
      <c r="F30" s="132" t="str">
        <f>IF($E30=0,".",VLOOKUP($E30,'databáze '!$A$2:$J$231,4,FALSE))</f>
        <v>Ž</v>
      </c>
      <c r="G30" s="133">
        <f>IF($E30=0,".",VLOOKUP($E30,'databáze '!$A$2:$J$231,8,FALSE))</f>
        <v>3</v>
      </c>
      <c r="H30" s="153">
        <v>28</v>
      </c>
      <c r="I30" s="153">
        <v>24</v>
      </c>
      <c r="J30" s="153">
        <v>24</v>
      </c>
      <c r="K30" s="153">
        <v>23</v>
      </c>
      <c r="L30" s="153">
        <v>24</v>
      </c>
      <c r="M30" s="153">
        <v>25</v>
      </c>
      <c r="N30" s="153">
        <v>25</v>
      </c>
      <c r="O30" s="153">
        <v>23</v>
      </c>
      <c r="P30" s="134">
        <f aca="true" t="shared" si="4" ref="P30:P35">SUM(H30:O30)</f>
        <v>196</v>
      </c>
      <c r="Q30" s="135">
        <v>81</v>
      </c>
      <c r="R30" s="136">
        <f aca="true" t="shared" si="5" ref="R30:R35">P30/8</f>
        <v>24.5</v>
      </c>
      <c r="S30" s="137">
        <f aca="true" t="shared" si="6" ref="S30:S35">MAX($H30:$O30)-MIN($H30:$O30)</f>
        <v>5</v>
      </c>
      <c r="T30" s="137">
        <f aca="true" t="shared" si="7" ref="T30:T35">LARGE($H30:$O30,2)-SMALL($H30:$O30,2)</f>
        <v>2</v>
      </c>
    </row>
    <row r="31" spans="1:20" ht="12.75">
      <c r="A31" s="159">
        <v>2</v>
      </c>
      <c r="B31" s="129" t="str">
        <f>IF(E31=0,".",VLOOKUP($E31,'databáze '!$A$2:$J$231,2,FALSE))</f>
        <v>Dočkalová</v>
      </c>
      <c r="C31" s="129" t="str">
        <f>IF($E31=0,".",VLOOKUP($E31,'databáze '!$A$2:$J$231,3,FALSE))</f>
        <v>Jana</v>
      </c>
      <c r="D31" s="130" t="str">
        <f>IF($E31=0,".",VLOOKUP($E31,'databáze '!$A$2:$J$231,7,FALSE))</f>
        <v>SK GC Fr. Lázně</v>
      </c>
      <c r="E31" s="131">
        <v>1689</v>
      </c>
      <c r="F31" s="132" t="str">
        <f>IF($E31=0,".",VLOOKUP($E31,'databáze '!$A$2:$J$231,4,FALSE))</f>
        <v>Ž</v>
      </c>
      <c r="G31" s="133" t="str">
        <f>IF($E31=0,".",VLOOKUP($E31,'databáze '!$A$2:$J$231,8,FALSE))</f>
        <v>M</v>
      </c>
      <c r="H31" s="153">
        <v>23</v>
      </c>
      <c r="I31" s="153">
        <v>26</v>
      </c>
      <c r="J31" s="153">
        <v>24</v>
      </c>
      <c r="K31" s="153">
        <v>26</v>
      </c>
      <c r="L31" s="153">
        <v>25</v>
      </c>
      <c r="M31" s="153">
        <v>26</v>
      </c>
      <c r="N31" s="153">
        <v>23</v>
      </c>
      <c r="O31" s="153">
        <v>26</v>
      </c>
      <c r="P31" s="134">
        <f t="shared" si="4"/>
        <v>199</v>
      </c>
      <c r="Q31" s="135">
        <v>78</v>
      </c>
      <c r="R31" s="136">
        <f t="shared" si="5"/>
        <v>24.875</v>
      </c>
      <c r="S31" s="137">
        <f t="shared" si="6"/>
        <v>3</v>
      </c>
      <c r="T31" s="137">
        <f t="shared" si="7"/>
        <v>3</v>
      </c>
    </row>
    <row r="32" spans="1:20" ht="12.75">
      <c r="A32" s="159">
        <v>3</v>
      </c>
      <c r="B32" s="129" t="str">
        <f>IF(E32=0,".",VLOOKUP($E32,'databáze '!$A$2:$J$231,2,FALSE))</f>
        <v>Škaloudová</v>
      </c>
      <c r="C32" s="129" t="str">
        <f>IF($E32=0,".",VLOOKUP($E32,'databáze '!$A$2:$J$231,3,FALSE))</f>
        <v>Dita</v>
      </c>
      <c r="D32" s="130" t="str">
        <f>IF($E32=0,".",VLOOKUP($E32,'databáze '!$A$2:$J$231,7,FALSE))</f>
        <v>GC 85 Rakovník</v>
      </c>
      <c r="E32" s="131">
        <v>2859</v>
      </c>
      <c r="F32" s="132" t="str">
        <f>IF($E32=0,".",VLOOKUP($E32,'databáze '!$A$2:$J$231,4,FALSE))</f>
        <v>Ž</v>
      </c>
      <c r="G32" s="133">
        <f>IF($E32=0,".",VLOOKUP($E32,'databáze '!$A$2:$J$231,8,FALSE))</f>
        <v>1</v>
      </c>
      <c r="H32" s="153">
        <v>29</v>
      </c>
      <c r="I32" s="153">
        <v>24</v>
      </c>
      <c r="J32" s="153">
        <v>29</v>
      </c>
      <c r="K32" s="153">
        <v>30</v>
      </c>
      <c r="L32" s="153">
        <v>29</v>
      </c>
      <c r="M32" s="153">
        <v>26</v>
      </c>
      <c r="N32" s="153">
        <v>24</v>
      </c>
      <c r="O32" s="153">
        <v>24</v>
      </c>
      <c r="P32" s="134">
        <f t="shared" si="4"/>
        <v>215</v>
      </c>
      <c r="Q32" s="135">
        <v>65</v>
      </c>
      <c r="R32" s="136">
        <f t="shared" si="5"/>
        <v>26.875</v>
      </c>
      <c r="S32" s="137">
        <f t="shared" si="6"/>
        <v>6</v>
      </c>
      <c r="T32" s="137">
        <f t="shared" si="7"/>
        <v>5</v>
      </c>
    </row>
    <row r="33" spans="1:20" ht="12.75">
      <c r="A33" s="159">
        <v>4</v>
      </c>
      <c r="B33" s="129" t="str">
        <f>IF(E33=0,".",VLOOKUP($E33,'databáze '!$A$2:$J$231,2,FALSE))</f>
        <v>Libigerová</v>
      </c>
      <c r="C33" s="129" t="str">
        <f>IF($E33=0,".",VLOOKUP($E33,'databáze '!$A$2:$J$231,3,FALSE))</f>
        <v>Eva</v>
      </c>
      <c r="D33" s="130" t="str">
        <f>IF($E33=0,".",VLOOKUP($E33,'databáze '!$A$2:$J$231,7,FALSE))</f>
        <v>SK TEMPO Praha</v>
      </c>
      <c r="E33" s="131">
        <v>3072</v>
      </c>
      <c r="F33" s="132" t="str">
        <f>IF($E33=0,".",VLOOKUP($E33,'databáze '!$A$2:$J$231,4,FALSE))</f>
        <v>Ž</v>
      </c>
      <c r="G33" s="133">
        <f>IF($E33=0,".",VLOOKUP($E33,'databáze '!$A$2:$J$231,8,FALSE))</f>
        <v>1</v>
      </c>
      <c r="H33" s="153">
        <v>33</v>
      </c>
      <c r="I33" s="153">
        <v>31</v>
      </c>
      <c r="J33" s="153">
        <v>29</v>
      </c>
      <c r="K33" s="153">
        <v>33</v>
      </c>
      <c r="L33" s="153">
        <v>24</v>
      </c>
      <c r="M33" s="153">
        <v>24</v>
      </c>
      <c r="N33" s="153">
        <v>22</v>
      </c>
      <c r="O33" s="153">
        <v>21</v>
      </c>
      <c r="P33" s="134">
        <f t="shared" si="4"/>
        <v>217</v>
      </c>
      <c r="Q33" s="135">
        <v>63</v>
      </c>
      <c r="R33" s="136">
        <f t="shared" si="5"/>
        <v>27.125</v>
      </c>
      <c r="S33" s="137">
        <f t="shared" si="6"/>
        <v>12</v>
      </c>
      <c r="T33" s="137">
        <f t="shared" si="7"/>
        <v>11</v>
      </c>
    </row>
    <row r="34" spans="1:20" ht="12.75">
      <c r="A34" s="159">
        <v>5</v>
      </c>
      <c r="B34" s="129" t="str">
        <f>IF(E34=0,".",VLOOKUP($E34,'databáze '!$A$2:$J$231,2,FALSE))</f>
        <v>Adamová</v>
      </c>
      <c r="C34" s="129" t="str">
        <f>IF($E34=0,".",VLOOKUP($E34,'databáze '!$A$2:$J$231,3,FALSE))</f>
        <v>Karolína</v>
      </c>
      <c r="D34" s="130" t="str">
        <f>IF($E34=0,".",VLOOKUP($E34,'databáze '!$A$2:$J$231,7,FALSE))</f>
        <v>MGK Spartak Příbram</v>
      </c>
      <c r="E34" s="131">
        <v>2892</v>
      </c>
      <c r="F34" s="132" t="str">
        <f>IF($E34=0,".",VLOOKUP($E34,'databáze '!$A$2:$J$231,4,FALSE))</f>
        <v>Ž</v>
      </c>
      <c r="G34" s="133">
        <f>IF($E34=0,".",VLOOKUP($E34,'databáze '!$A$2:$J$231,8,FALSE))</f>
        <v>3</v>
      </c>
      <c r="H34" s="153">
        <v>29</v>
      </c>
      <c r="I34" s="153">
        <v>33</v>
      </c>
      <c r="J34" s="153">
        <v>38</v>
      </c>
      <c r="K34" s="153">
        <v>36</v>
      </c>
      <c r="L34" s="153">
        <v>31</v>
      </c>
      <c r="M34" s="153">
        <v>26</v>
      </c>
      <c r="N34" s="153">
        <v>27</v>
      </c>
      <c r="O34" s="153">
        <v>31</v>
      </c>
      <c r="P34" s="134">
        <f t="shared" si="4"/>
        <v>251</v>
      </c>
      <c r="Q34" s="128">
        <v>35</v>
      </c>
      <c r="R34" s="136">
        <f t="shared" si="5"/>
        <v>31.375</v>
      </c>
      <c r="S34" s="137">
        <f t="shared" si="6"/>
        <v>12</v>
      </c>
      <c r="T34" s="137">
        <f t="shared" si="7"/>
        <v>9</v>
      </c>
    </row>
    <row r="35" spans="1:20" ht="12.75">
      <c r="A35" s="159">
        <v>6</v>
      </c>
      <c r="B35" s="129" t="str">
        <f>IF(E35=0,".",VLOOKUP($E35,'databáze '!$A$2:$J$231,2,FALSE))</f>
        <v>Šafářová</v>
      </c>
      <c r="C35" s="129" t="str">
        <f>IF($E35=0,".",VLOOKUP($E35,'databáze '!$A$2:$J$231,3,FALSE))</f>
        <v>Lenka</v>
      </c>
      <c r="D35" s="130" t="str">
        <f>IF($E35=0,".",VLOOKUP($E35,'databáze '!$A$2:$J$231,7,FALSE))</f>
        <v>SK GC Fr. Lázně</v>
      </c>
      <c r="E35" s="131">
        <v>3276</v>
      </c>
      <c r="F35" s="132" t="str">
        <f>IF($E35=0,".",VLOOKUP($E35,'databáze '!$A$2:$J$231,4,FALSE))</f>
        <v>Ž</v>
      </c>
      <c r="G35" s="133">
        <f>IF($E35=0,".",VLOOKUP($E35,'databáze '!$A$2:$J$231,8,FALSE))</f>
        <v>3</v>
      </c>
      <c r="H35" s="153">
        <v>41</v>
      </c>
      <c r="I35" s="153">
        <v>33</v>
      </c>
      <c r="J35" s="153">
        <v>44</v>
      </c>
      <c r="K35" s="153">
        <v>43</v>
      </c>
      <c r="L35" s="153">
        <v>27</v>
      </c>
      <c r="M35" s="153">
        <v>27</v>
      </c>
      <c r="N35" s="153">
        <v>27</v>
      </c>
      <c r="O35" s="153">
        <v>34</v>
      </c>
      <c r="P35" s="134">
        <f t="shared" si="4"/>
        <v>276</v>
      </c>
      <c r="Q35" s="128">
        <v>14</v>
      </c>
      <c r="R35" s="136">
        <f t="shared" si="5"/>
        <v>34.5</v>
      </c>
      <c r="S35" s="137">
        <f t="shared" si="6"/>
        <v>17</v>
      </c>
      <c r="T35" s="137">
        <f t="shared" si="7"/>
        <v>16</v>
      </c>
    </row>
    <row r="40" spans="1:20" ht="12.75">
      <c r="A40" s="196" t="s">
        <v>484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</row>
    <row r="41" spans="1:20" s="177" customFormat="1" ht="19.5">
      <c r="A41" s="174" t="s">
        <v>483</v>
      </c>
      <c r="B41" s="174" t="s">
        <v>30</v>
      </c>
      <c r="C41" s="174" t="s">
        <v>31</v>
      </c>
      <c r="D41" s="174" t="s">
        <v>294</v>
      </c>
      <c r="E41" s="174" t="s">
        <v>319</v>
      </c>
      <c r="F41" s="174" t="s">
        <v>32</v>
      </c>
      <c r="G41" s="174" t="s">
        <v>36</v>
      </c>
      <c r="H41" s="174" t="s">
        <v>320</v>
      </c>
      <c r="I41" s="174" t="s">
        <v>321</v>
      </c>
      <c r="J41" s="174" t="s">
        <v>322</v>
      </c>
      <c r="K41" s="174" t="s">
        <v>323</v>
      </c>
      <c r="L41" s="174" t="s">
        <v>360</v>
      </c>
      <c r="M41" s="174" t="s">
        <v>361</v>
      </c>
      <c r="N41" s="174" t="s">
        <v>362</v>
      </c>
      <c r="O41" s="174" t="s">
        <v>363</v>
      </c>
      <c r="P41" s="174" t="s">
        <v>324</v>
      </c>
      <c r="Q41" s="174" t="s">
        <v>295</v>
      </c>
      <c r="R41" s="180" t="s">
        <v>490</v>
      </c>
      <c r="S41" s="174" t="s">
        <v>454</v>
      </c>
      <c r="T41" s="174" t="s">
        <v>455</v>
      </c>
    </row>
    <row r="42" spans="1:20" ht="12.75">
      <c r="A42" s="159">
        <v>1</v>
      </c>
      <c r="B42" s="129" t="str">
        <f>IF(E42=0,".",VLOOKUP($E42,'databáze '!$A$2:$J$231,2,FALSE))</f>
        <v>Souček</v>
      </c>
      <c r="C42" s="129" t="str">
        <f>IF($E42=0,".",VLOOKUP($E42,'databáze '!$A$2:$J$231,3,FALSE))</f>
        <v>Milan</v>
      </c>
      <c r="D42" s="130" t="str">
        <f>IF($E42=0,".",VLOOKUP($E42,'databáze '!$A$2:$J$231,7,FALSE))</f>
        <v>GC 85 Rakovník</v>
      </c>
      <c r="E42" s="131">
        <v>1101</v>
      </c>
      <c r="F42" s="132" t="str">
        <f>IF($E42=0,".",VLOOKUP($E42,'databáze '!$A$2:$J$231,4,FALSE))</f>
        <v>S</v>
      </c>
      <c r="G42" s="133" t="str">
        <f>IF($E42=0,".",VLOOKUP($E42,'databáze '!$A$2:$J$231,8,FALSE))</f>
        <v>M</v>
      </c>
      <c r="H42" s="153">
        <v>25</v>
      </c>
      <c r="I42" s="153">
        <v>26</v>
      </c>
      <c r="J42" s="153">
        <v>25</v>
      </c>
      <c r="K42" s="153">
        <v>21</v>
      </c>
      <c r="L42" s="153">
        <v>22</v>
      </c>
      <c r="M42" s="153">
        <v>26</v>
      </c>
      <c r="N42" s="153">
        <v>26</v>
      </c>
      <c r="O42" s="153">
        <v>26</v>
      </c>
      <c r="P42" s="134">
        <f aca="true" t="shared" si="8" ref="P42:P63">SUM(H42:O42)</f>
        <v>197</v>
      </c>
      <c r="Q42" s="135">
        <v>80</v>
      </c>
      <c r="R42" s="136">
        <f aca="true" t="shared" si="9" ref="R42:R63">P42/8</f>
        <v>24.625</v>
      </c>
      <c r="S42" s="137">
        <f aca="true" t="shared" si="10" ref="S42:S63">MAX($H42:$O42)-MIN($H42:$O42)</f>
        <v>5</v>
      </c>
      <c r="T42" s="137">
        <f aca="true" t="shared" si="11" ref="T42:T63">LARGE($H42:$O42,2)-SMALL($H42:$O42,2)</f>
        <v>4</v>
      </c>
    </row>
    <row r="43" spans="1:20" ht="12.75">
      <c r="A43" s="159">
        <v>2</v>
      </c>
      <c r="B43" s="129" t="str">
        <f>IF(E43=0,".",VLOOKUP($E43,'databáze '!$A$2:$J$231,2,FALSE))</f>
        <v>Martínek</v>
      </c>
      <c r="C43" s="129" t="str">
        <f>IF($E43=0,".",VLOOKUP($E43,'databáze '!$A$2:$J$231,3,FALSE))</f>
        <v>Ivo</v>
      </c>
      <c r="D43" s="130" t="str">
        <f>IF($E43=0,".",VLOOKUP($E43,'databáze '!$A$2:$J$231,7,FALSE))</f>
        <v>MGC Hradečtí Orli</v>
      </c>
      <c r="E43" s="131">
        <v>1735</v>
      </c>
      <c r="F43" s="132" t="str">
        <f>IF($E43=0,".",VLOOKUP($E43,'databáze '!$A$2:$J$231,4,FALSE))</f>
        <v>S</v>
      </c>
      <c r="G43" s="133">
        <f>IF($E43=0,".",VLOOKUP($E43,'databáze '!$A$2:$J$231,8,FALSE))</f>
        <v>1</v>
      </c>
      <c r="H43" s="153">
        <v>24</v>
      </c>
      <c r="I43" s="153">
        <v>27</v>
      </c>
      <c r="J43" s="153">
        <v>24</v>
      </c>
      <c r="K43" s="153">
        <v>24</v>
      </c>
      <c r="L43" s="153">
        <v>25</v>
      </c>
      <c r="M43" s="153">
        <v>26</v>
      </c>
      <c r="N43" s="153">
        <v>23</v>
      </c>
      <c r="O43" s="153">
        <v>25</v>
      </c>
      <c r="P43" s="134">
        <f t="shared" si="8"/>
        <v>198</v>
      </c>
      <c r="Q43" s="135">
        <v>79</v>
      </c>
      <c r="R43" s="136">
        <f t="shared" si="9"/>
        <v>24.75</v>
      </c>
      <c r="S43" s="137">
        <f t="shared" si="10"/>
        <v>4</v>
      </c>
      <c r="T43" s="137">
        <f t="shared" si="11"/>
        <v>2</v>
      </c>
    </row>
    <row r="44" spans="1:20" ht="12.75">
      <c r="A44" s="159">
        <v>3</v>
      </c>
      <c r="B44" s="129" t="str">
        <f>IF(E44=0,".",VLOOKUP($E44,'databáze '!$A$2:$J$231,2,FALSE))</f>
        <v>Vlček</v>
      </c>
      <c r="C44" s="129" t="str">
        <f>IF($E44=0,".",VLOOKUP($E44,'databáze '!$A$2:$J$231,3,FALSE))</f>
        <v>Petr</v>
      </c>
      <c r="D44" s="130" t="str">
        <f>IF($E44=0,".",VLOOKUP($E44,'databáze '!$A$2:$J$231,7,FALSE))</f>
        <v>MGC Hradečtí Orli</v>
      </c>
      <c r="E44" s="131">
        <v>876</v>
      </c>
      <c r="F44" s="132" t="str">
        <f>IF($E44=0,".",VLOOKUP($E44,'databáze '!$A$2:$J$231,4,FALSE))</f>
        <v>S</v>
      </c>
      <c r="G44" s="133" t="str">
        <f>IF($E44=0,".",VLOOKUP($E44,'databáze '!$A$2:$J$231,8,FALSE))</f>
        <v>M</v>
      </c>
      <c r="H44" s="153">
        <v>22</v>
      </c>
      <c r="I44" s="153">
        <v>22</v>
      </c>
      <c r="J44" s="153">
        <v>27</v>
      </c>
      <c r="K44" s="153">
        <v>28</v>
      </c>
      <c r="L44" s="153">
        <v>24</v>
      </c>
      <c r="M44" s="153">
        <v>26</v>
      </c>
      <c r="N44" s="153">
        <v>26</v>
      </c>
      <c r="O44" s="153">
        <v>26</v>
      </c>
      <c r="P44" s="134">
        <f t="shared" si="8"/>
        <v>201</v>
      </c>
      <c r="Q44" s="135">
        <v>77</v>
      </c>
      <c r="R44" s="136">
        <f t="shared" si="9"/>
        <v>25.125</v>
      </c>
      <c r="S44" s="137">
        <f t="shared" si="10"/>
        <v>6</v>
      </c>
      <c r="T44" s="137">
        <f t="shared" si="11"/>
        <v>5</v>
      </c>
    </row>
    <row r="45" spans="1:20" ht="12.75">
      <c r="A45" s="159">
        <v>4</v>
      </c>
      <c r="B45" s="129" t="str">
        <f>IF(E45=0,".",VLOOKUP($E45,'databáze '!$A$2:$J$231,2,FALSE))</f>
        <v>Bireš</v>
      </c>
      <c r="C45" s="129" t="str">
        <f>IF($E45=0,".",VLOOKUP($E45,'databáze '!$A$2:$J$231,3,FALSE))</f>
        <v>Jan</v>
      </c>
      <c r="D45" s="130" t="str">
        <f>IF($E45=0,".",VLOOKUP($E45,'databáze '!$A$2:$J$231,7,FALSE))</f>
        <v>SK GC Fr. Lázně</v>
      </c>
      <c r="E45" s="131">
        <v>652</v>
      </c>
      <c r="F45" s="132" t="str">
        <f>IF($E45=0,".",VLOOKUP($E45,'databáze '!$A$2:$J$231,4,FALSE))</f>
        <v>S</v>
      </c>
      <c r="G45" s="133">
        <f>IF($E45=0,".",VLOOKUP($E45,'databáze '!$A$2:$J$231,8,FALSE))</f>
        <v>1</v>
      </c>
      <c r="H45" s="153">
        <v>28</v>
      </c>
      <c r="I45" s="153">
        <v>22</v>
      </c>
      <c r="J45" s="153">
        <v>25</v>
      </c>
      <c r="K45" s="153">
        <v>25</v>
      </c>
      <c r="L45" s="153">
        <v>28</v>
      </c>
      <c r="M45" s="153">
        <v>27</v>
      </c>
      <c r="N45" s="153">
        <v>26</v>
      </c>
      <c r="O45" s="153">
        <v>24</v>
      </c>
      <c r="P45" s="134">
        <f t="shared" si="8"/>
        <v>205</v>
      </c>
      <c r="Q45" s="135">
        <v>73</v>
      </c>
      <c r="R45" s="136">
        <f t="shared" si="9"/>
        <v>25.625</v>
      </c>
      <c r="S45" s="137">
        <f t="shared" si="10"/>
        <v>6</v>
      </c>
      <c r="T45" s="137">
        <f t="shared" si="11"/>
        <v>4</v>
      </c>
    </row>
    <row r="46" spans="1:20" ht="12.75">
      <c r="A46" s="159">
        <v>5</v>
      </c>
      <c r="B46" s="129" t="str">
        <f>IF(E46=0,".",VLOOKUP($E46,'databáze '!$A$2:$J$231,2,FALSE))</f>
        <v>Řehák</v>
      </c>
      <c r="C46" s="129" t="str">
        <f>IF($E46=0,".",VLOOKUP($E46,'databáze '!$A$2:$J$231,3,FALSE))</f>
        <v>Jaroslav</v>
      </c>
      <c r="D46" s="130" t="str">
        <f>IF($E46=0,".",VLOOKUP($E46,'databáze '!$A$2:$J$231,7,FALSE))</f>
        <v>GC 85 Rakovník</v>
      </c>
      <c r="E46" s="131">
        <v>1098</v>
      </c>
      <c r="F46" s="132" t="str">
        <f>IF($E46=0,".",VLOOKUP($E46,'databáze '!$A$2:$J$231,4,FALSE))</f>
        <v>S</v>
      </c>
      <c r="G46" s="133" t="str">
        <f>IF($E46=0,".",VLOOKUP($E46,'databáze '!$A$2:$J$231,8,FALSE))</f>
        <v>M</v>
      </c>
      <c r="H46" s="153">
        <v>22</v>
      </c>
      <c r="I46" s="153">
        <v>24</v>
      </c>
      <c r="J46" s="153">
        <v>25</v>
      </c>
      <c r="K46" s="153">
        <v>31</v>
      </c>
      <c r="L46" s="153">
        <v>28</v>
      </c>
      <c r="M46" s="153">
        <v>27</v>
      </c>
      <c r="N46" s="153">
        <v>22</v>
      </c>
      <c r="O46" s="153">
        <v>28</v>
      </c>
      <c r="P46" s="134">
        <f t="shared" si="8"/>
        <v>207</v>
      </c>
      <c r="Q46" s="135">
        <v>72</v>
      </c>
      <c r="R46" s="136">
        <f t="shared" si="9"/>
        <v>25.875</v>
      </c>
      <c r="S46" s="137">
        <f t="shared" si="10"/>
        <v>9</v>
      </c>
      <c r="T46" s="137">
        <f t="shared" si="11"/>
        <v>6</v>
      </c>
    </row>
    <row r="47" spans="1:20" ht="12.75">
      <c r="A47" s="159">
        <v>6</v>
      </c>
      <c r="B47" s="129" t="str">
        <f>IF(E47=0,".",VLOOKUP($E47,'databáze '!$A$2:$J$231,2,FALSE))</f>
        <v>Mráz</v>
      </c>
      <c r="C47" s="129" t="str">
        <f>IF($E47=0,".",VLOOKUP($E47,'databáze '!$A$2:$J$231,3,FALSE))</f>
        <v>Josef</v>
      </c>
      <c r="D47" s="130" t="str">
        <f>IF($E47=0,".",VLOOKUP($E47,'databáze '!$A$2:$J$231,7,FALSE))</f>
        <v>SK DG Chomutov</v>
      </c>
      <c r="E47" s="131">
        <v>408</v>
      </c>
      <c r="F47" s="132" t="str">
        <f>IF($E47=0,".",VLOOKUP($E47,'databáze '!$A$2:$J$231,4,FALSE))</f>
        <v>S</v>
      </c>
      <c r="G47" s="133">
        <f>IF($E47=0,".",VLOOKUP($E47,'databáze '!$A$2:$J$231,8,FALSE))</f>
        <v>2</v>
      </c>
      <c r="H47" s="153">
        <v>25</v>
      </c>
      <c r="I47" s="153">
        <v>26</v>
      </c>
      <c r="J47" s="153">
        <v>24</v>
      </c>
      <c r="K47" s="153">
        <v>28</v>
      </c>
      <c r="L47" s="153">
        <v>25</v>
      </c>
      <c r="M47" s="153">
        <v>29</v>
      </c>
      <c r="N47" s="153">
        <v>29</v>
      </c>
      <c r="O47" s="153">
        <v>24</v>
      </c>
      <c r="P47" s="134">
        <f t="shared" si="8"/>
        <v>210</v>
      </c>
      <c r="Q47" s="135">
        <v>69</v>
      </c>
      <c r="R47" s="136">
        <f t="shared" si="9"/>
        <v>26.25</v>
      </c>
      <c r="S47" s="137">
        <f t="shared" si="10"/>
        <v>5</v>
      </c>
      <c r="T47" s="137">
        <f t="shared" si="11"/>
        <v>5</v>
      </c>
    </row>
    <row r="48" spans="1:20" ht="12.75">
      <c r="A48" s="159">
        <v>7</v>
      </c>
      <c r="B48" s="129" t="str">
        <f>IF(E48=0,".",VLOOKUP($E48,'databáze '!$A$2:$J$231,2,FALSE))</f>
        <v>Malík</v>
      </c>
      <c r="C48" s="129" t="str">
        <f>IF($E48=0,".",VLOOKUP($E48,'databáze '!$A$2:$J$231,3,FALSE))</f>
        <v>Milan</v>
      </c>
      <c r="D48" s="130" t="str">
        <f>IF($E48=0,".",VLOOKUP($E48,'databáze '!$A$2:$J$231,7,FALSE))</f>
        <v>SK TEMPO Praha</v>
      </c>
      <c r="E48" s="131">
        <v>908</v>
      </c>
      <c r="F48" s="132" t="str">
        <f>IF($E48=0,".",VLOOKUP($E48,'databáze '!$A$2:$J$231,4,FALSE))</f>
        <v>S</v>
      </c>
      <c r="G48" s="133">
        <f>IF($E48=0,".",VLOOKUP($E48,'databáze '!$A$2:$J$231,8,FALSE))</f>
        <v>2</v>
      </c>
      <c r="H48" s="153">
        <v>27</v>
      </c>
      <c r="I48" s="153">
        <v>26</v>
      </c>
      <c r="J48" s="153">
        <v>25</v>
      </c>
      <c r="K48" s="153">
        <v>22</v>
      </c>
      <c r="L48" s="153">
        <v>28</v>
      </c>
      <c r="M48" s="153">
        <v>29</v>
      </c>
      <c r="N48" s="153">
        <v>29</v>
      </c>
      <c r="O48" s="153">
        <v>28</v>
      </c>
      <c r="P48" s="134">
        <f t="shared" si="8"/>
        <v>214</v>
      </c>
      <c r="Q48" s="151">
        <v>66</v>
      </c>
      <c r="R48" s="136">
        <f t="shared" si="9"/>
        <v>26.75</v>
      </c>
      <c r="S48" s="137">
        <f t="shared" si="10"/>
        <v>7</v>
      </c>
      <c r="T48" s="137">
        <f t="shared" si="11"/>
        <v>4</v>
      </c>
    </row>
    <row r="49" spans="1:20" ht="12.75">
      <c r="A49" s="159">
        <v>8</v>
      </c>
      <c r="B49" s="129" t="str">
        <f>IF(E49=0,".",VLOOKUP($E49,'databáze '!$A$2:$J$231,2,FALSE))</f>
        <v>Kropáček</v>
      </c>
      <c r="C49" s="129" t="str">
        <f>IF($E49=0,".",VLOOKUP($E49,'databáze '!$A$2:$J$231,3,FALSE))</f>
        <v>Václav</v>
      </c>
      <c r="D49" s="130" t="str">
        <f>IF($E49=0,".",VLOOKUP($E49,'databáze '!$A$2:$J$231,7,FALSE))</f>
        <v>GC 85 Rakovník</v>
      </c>
      <c r="E49" s="131">
        <v>202</v>
      </c>
      <c r="F49" s="132" t="str">
        <f>IF($E49=0,".",VLOOKUP($E49,'databáze '!$A$2:$J$231,4,FALSE))</f>
        <v>S</v>
      </c>
      <c r="G49" s="133">
        <f>IF($E49=0,".",VLOOKUP($E49,'databáze '!$A$2:$J$231,8,FALSE))</f>
        <v>2</v>
      </c>
      <c r="H49" s="153">
        <v>25</v>
      </c>
      <c r="I49" s="153">
        <v>28</v>
      </c>
      <c r="J49" s="153">
        <v>27</v>
      </c>
      <c r="K49" s="153">
        <v>27</v>
      </c>
      <c r="L49" s="153">
        <v>30</v>
      </c>
      <c r="M49" s="153">
        <v>25</v>
      </c>
      <c r="N49" s="153">
        <v>28</v>
      </c>
      <c r="O49" s="153">
        <v>27</v>
      </c>
      <c r="P49" s="134">
        <f t="shared" si="8"/>
        <v>217</v>
      </c>
      <c r="Q49" s="151">
        <v>63</v>
      </c>
      <c r="R49" s="136">
        <f t="shared" si="9"/>
        <v>27.125</v>
      </c>
      <c r="S49" s="137">
        <f t="shared" si="10"/>
        <v>5</v>
      </c>
      <c r="T49" s="137">
        <f t="shared" si="11"/>
        <v>3</v>
      </c>
    </row>
    <row r="50" spans="1:20" ht="12.75">
      <c r="A50" s="159">
        <v>9</v>
      </c>
      <c r="B50" s="167" t="str">
        <f>IF(E50=0,".",VLOOKUP($E50,'databáze '!$A$2:$J$231,2,FALSE))</f>
        <v>Vitner</v>
      </c>
      <c r="C50" s="167" t="str">
        <f>IF($E50=0,".",VLOOKUP($E50,'databáze '!$A$2:$J$231,3,FALSE))</f>
        <v>Václav</v>
      </c>
      <c r="D50" s="168" t="str">
        <f>IF($E50=0,".",VLOOKUP($E50,'databáze '!$A$2:$J$231,7,FALSE))</f>
        <v>GC 85 Rakovník</v>
      </c>
      <c r="E50" s="169">
        <v>1134</v>
      </c>
      <c r="F50" s="170" t="str">
        <f>IF($E50=0,".",VLOOKUP($E50,'databáze '!$A$2:$J$231,4,FALSE))</f>
        <v>S</v>
      </c>
      <c r="G50" s="171">
        <f>IF($E50=0,".",VLOOKUP($E50,'databáze '!$A$2:$J$231,8,FALSE))</f>
        <v>1</v>
      </c>
      <c r="H50" s="155">
        <v>28</v>
      </c>
      <c r="I50" s="155">
        <v>25</v>
      </c>
      <c r="J50" s="155">
        <v>28</v>
      </c>
      <c r="K50" s="155">
        <v>23</v>
      </c>
      <c r="L50" s="155">
        <v>34</v>
      </c>
      <c r="M50" s="155">
        <v>25</v>
      </c>
      <c r="N50" s="155">
        <v>25</v>
      </c>
      <c r="O50" s="155">
        <v>33</v>
      </c>
      <c r="P50" s="172">
        <f t="shared" si="8"/>
        <v>221</v>
      </c>
      <c r="Q50" s="151">
        <v>60</v>
      </c>
      <c r="R50" s="157">
        <f t="shared" si="9"/>
        <v>27.625</v>
      </c>
      <c r="S50" s="158">
        <f t="shared" si="10"/>
        <v>11</v>
      </c>
      <c r="T50" s="158">
        <f t="shared" si="11"/>
        <v>8</v>
      </c>
    </row>
    <row r="51" spans="1:20" ht="12.75">
      <c r="A51" s="159">
        <v>10</v>
      </c>
      <c r="B51" s="129" t="str">
        <f>IF(E51=0,".",VLOOKUP($E51,'databáze '!$A$2:$J$231,2,FALSE))</f>
        <v>Vančura</v>
      </c>
      <c r="C51" s="129" t="str">
        <f>IF($E51=0,".",VLOOKUP($E51,'databáze '!$A$2:$J$231,3,FALSE))</f>
        <v>Libor</v>
      </c>
      <c r="D51" s="130" t="str">
        <f>IF($E51=0,".",VLOOKUP($E51,'databáze '!$A$2:$J$231,7,FALSE))</f>
        <v>MGC Hradečtí Orli</v>
      </c>
      <c r="E51" s="131">
        <v>475</v>
      </c>
      <c r="F51" s="132" t="str">
        <f>IF($E51=0,".",VLOOKUP($E51,'databáze '!$A$2:$J$231,4,FALSE))</f>
        <v>S</v>
      </c>
      <c r="G51" s="133" t="str">
        <f>IF($E51=0,".",VLOOKUP($E51,'databáze '!$A$2:$J$231,8,FALSE))</f>
        <v>M</v>
      </c>
      <c r="H51" s="153">
        <v>21</v>
      </c>
      <c r="I51" s="153">
        <v>29</v>
      </c>
      <c r="J51" s="153">
        <v>33</v>
      </c>
      <c r="K51" s="153">
        <v>27</v>
      </c>
      <c r="L51" s="153">
        <v>30</v>
      </c>
      <c r="M51" s="153">
        <v>30</v>
      </c>
      <c r="N51" s="153">
        <v>28</v>
      </c>
      <c r="O51" s="153">
        <v>24</v>
      </c>
      <c r="P51" s="134">
        <f t="shared" si="8"/>
        <v>222</v>
      </c>
      <c r="Q51" s="135">
        <v>59</v>
      </c>
      <c r="R51" s="136">
        <f t="shared" si="9"/>
        <v>27.75</v>
      </c>
      <c r="S51" s="137">
        <f t="shared" si="10"/>
        <v>12</v>
      </c>
      <c r="T51" s="137">
        <f t="shared" si="11"/>
        <v>6</v>
      </c>
    </row>
    <row r="52" spans="1:20" ht="12.75">
      <c r="A52" s="159">
        <v>11</v>
      </c>
      <c r="B52" s="129" t="str">
        <f>IF(E52=0,".",VLOOKUP($E52,'databáze '!$A$2:$J$231,2,FALSE))</f>
        <v>Lisa</v>
      </c>
      <c r="C52" s="129" t="str">
        <f>IF($E52=0,".",VLOOKUP($E52,'databáze '!$A$2:$J$231,3,FALSE))</f>
        <v>Miroslav</v>
      </c>
      <c r="D52" s="130" t="str">
        <f>IF($E52=0,".",VLOOKUP($E52,'databáze '!$A$2:$J$231,7,FALSE))</f>
        <v>SKDG Jesenice</v>
      </c>
      <c r="E52" s="131">
        <v>433</v>
      </c>
      <c r="F52" s="132" t="str">
        <f>IF($E52=0,".",VLOOKUP($E52,'databáze '!$A$2:$J$231,4,FALSE))</f>
        <v>S</v>
      </c>
      <c r="G52" s="133" t="str">
        <f>IF($E52=0,".",VLOOKUP($E52,'databáze '!$A$2:$J$231,8,FALSE))</f>
        <v>M</v>
      </c>
      <c r="H52" s="153">
        <v>28</v>
      </c>
      <c r="I52" s="153">
        <v>31</v>
      </c>
      <c r="J52" s="153">
        <v>30</v>
      </c>
      <c r="K52" s="153">
        <v>28</v>
      </c>
      <c r="L52" s="153">
        <v>26</v>
      </c>
      <c r="M52" s="153">
        <v>31</v>
      </c>
      <c r="N52" s="153">
        <v>27</v>
      </c>
      <c r="O52" s="153">
        <v>25</v>
      </c>
      <c r="P52" s="134">
        <f t="shared" si="8"/>
        <v>226</v>
      </c>
      <c r="Q52" s="135">
        <v>56</v>
      </c>
      <c r="R52" s="136">
        <f t="shared" si="9"/>
        <v>28.25</v>
      </c>
      <c r="S52" s="137">
        <f t="shared" si="10"/>
        <v>6</v>
      </c>
      <c r="T52" s="137">
        <f t="shared" si="11"/>
        <v>5</v>
      </c>
    </row>
    <row r="53" spans="1:20" ht="12.75">
      <c r="A53" s="159">
        <v>12</v>
      </c>
      <c r="B53" s="129" t="str">
        <f>IF(E53=0,".",VLOOKUP($E53,'databáze '!$A$2:$J$231,2,FALSE))</f>
        <v>Bláha</v>
      </c>
      <c r="C53" s="129" t="str">
        <f>IF($E53=0,".",VLOOKUP($E53,'databáze '!$A$2:$J$231,3,FALSE))</f>
        <v>Milan</v>
      </c>
      <c r="D53" s="130" t="str">
        <f>IF($E53=0,".",VLOOKUP($E53,'databáze '!$A$2:$J$231,7,FALSE))</f>
        <v>GC 85 Rakovník</v>
      </c>
      <c r="E53" s="131">
        <v>1099</v>
      </c>
      <c r="F53" s="132" t="str">
        <f>IF($E53=0,".",VLOOKUP($E53,'databáze '!$A$2:$J$231,4,FALSE))</f>
        <v>S</v>
      </c>
      <c r="G53" s="133">
        <f>IF($E53=0,".",VLOOKUP($E53,'databáze '!$A$2:$J$231,8,FALSE))</f>
        <v>1</v>
      </c>
      <c r="H53" s="153">
        <v>32</v>
      </c>
      <c r="I53" s="153">
        <v>28</v>
      </c>
      <c r="J53" s="153">
        <v>30</v>
      </c>
      <c r="K53" s="153">
        <v>25</v>
      </c>
      <c r="L53" s="153">
        <v>27</v>
      </c>
      <c r="M53" s="153">
        <v>27</v>
      </c>
      <c r="N53" s="153">
        <v>32</v>
      </c>
      <c r="O53" s="153">
        <v>28</v>
      </c>
      <c r="P53" s="134">
        <f t="shared" si="8"/>
        <v>229</v>
      </c>
      <c r="Q53" s="135">
        <v>53</v>
      </c>
      <c r="R53" s="136">
        <f t="shared" si="9"/>
        <v>28.625</v>
      </c>
      <c r="S53" s="137">
        <f t="shared" si="10"/>
        <v>7</v>
      </c>
      <c r="T53" s="137">
        <f t="shared" si="11"/>
        <v>5</v>
      </c>
    </row>
    <row r="54" spans="1:20" ht="12.75">
      <c r="A54" s="159">
        <v>13</v>
      </c>
      <c r="B54" s="129" t="str">
        <f>IF(E54=0,".",VLOOKUP($E54,'databáze '!$A$2:$J$231,2,FALSE))</f>
        <v>Hubinger</v>
      </c>
      <c r="C54" s="129" t="str">
        <f>IF($E54=0,".",VLOOKUP($E54,'databáze '!$A$2:$J$231,3,FALSE))</f>
        <v>Miroslav</v>
      </c>
      <c r="D54" s="130" t="str">
        <f>IF($E54=0,".",VLOOKUP($E54,'databáze '!$A$2:$J$231,7,FALSE))</f>
        <v>MGC Plzeň</v>
      </c>
      <c r="E54" s="131">
        <v>442</v>
      </c>
      <c r="F54" s="132" t="str">
        <f>IF($E54=0,".",VLOOKUP($E54,'databáze '!$A$2:$J$231,4,FALSE))</f>
        <v>S</v>
      </c>
      <c r="G54" s="133">
        <f>IF($E54=0,".",VLOOKUP($E54,'databáze '!$A$2:$J$231,8,FALSE))</f>
        <v>3</v>
      </c>
      <c r="H54" s="153">
        <v>31</v>
      </c>
      <c r="I54" s="153">
        <v>25</v>
      </c>
      <c r="J54" s="153">
        <v>29</v>
      </c>
      <c r="K54" s="153">
        <v>30</v>
      </c>
      <c r="L54" s="153">
        <v>30</v>
      </c>
      <c r="M54" s="153">
        <v>34</v>
      </c>
      <c r="N54" s="153">
        <v>25</v>
      </c>
      <c r="O54" s="153">
        <v>31</v>
      </c>
      <c r="P54" s="134">
        <f t="shared" si="8"/>
        <v>235</v>
      </c>
      <c r="Q54" s="128">
        <v>48</v>
      </c>
      <c r="R54" s="136">
        <f t="shared" si="9"/>
        <v>29.375</v>
      </c>
      <c r="S54" s="137">
        <f t="shared" si="10"/>
        <v>9</v>
      </c>
      <c r="T54" s="137">
        <f t="shared" si="11"/>
        <v>6</v>
      </c>
    </row>
    <row r="55" spans="1:20" ht="12.75">
      <c r="A55" s="159">
        <v>14</v>
      </c>
      <c r="B55" s="129" t="str">
        <f>IF(E55=0,".",VLOOKUP($E55,'databáze '!$A$2:$J$231,2,FALSE))</f>
        <v>Lev</v>
      </c>
      <c r="C55" s="129" t="str">
        <f>IF($E55=0,".",VLOOKUP($E55,'databáze '!$A$2:$J$231,3,FALSE))</f>
        <v>Pavel</v>
      </c>
      <c r="D55" s="130" t="str">
        <f>IF($E55=0,".",VLOOKUP($E55,'databáze '!$A$2:$J$231,7,FALSE))</f>
        <v>GC 85 Rakovník</v>
      </c>
      <c r="E55" s="131">
        <v>1135</v>
      </c>
      <c r="F55" s="132" t="str">
        <f>IF($E55=0,".",VLOOKUP($E55,'databáze '!$A$2:$J$231,4,FALSE))</f>
        <v>S</v>
      </c>
      <c r="G55" s="133">
        <f>IF($E55=0,".",VLOOKUP($E55,'databáze '!$A$2:$J$231,8,FALSE))</f>
        <v>2</v>
      </c>
      <c r="H55" s="153">
        <v>33</v>
      </c>
      <c r="I55" s="153">
        <v>28</v>
      </c>
      <c r="J55" s="153">
        <v>27</v>
      </c>
      <c r="K55" s="153">
        <v>37</v>
      </c>
      <c r="L55" s="153">
        <v>30</v>
      </c>
      <c r="M55" s="153">
        <v>27</v>
      </c>
      <c r="N55" s="153">
        <v>22</v>
      </c>
      <c r="O55" s="153">
        <v>31</v>
      </c>
      <c r="P55" s="134">
        <f t="shared" si="8"/>
        <v>235</v>
      </c>
      <c r="Q55" s="128">
        <v>48</v>
      </c>
      <c r="R55" s="136">
        <f t="shared" si="9"/>
        <v>29.375</v>
      </c>
      <c r="S55" s="137">
        <f t="shared" si="10"/>
        <v>15</v>
      </c>
      <c r="T55" s="137">
        <f t="shared" si="11"/>
        <v>6</v>
      </c>
    </row>
    <row r="56" spans="1:20" ht="12.75">
      <c r="A56" s="159">
        <v>15</v>
      </c>
      <c r="B56" s="129" t="str">
        <f>IF(E56=0,".",VLOOKUP($E56,'databáze '!$A$2:$J$231,2,FALSE))</f>
        <v>Fríd</v>
      </c>
      <c r="C56" s="129" t="str">
        <f>IF($E56=0,".",VLOOKUP($E56,'databáze '!$A$2:$J$231,3,FALSE))</f>
        <v>Petr</v>
      </c>
      <c r="D56" s="130" t="str">
        <f>IF($E56=0,".",VLOOKUP($E56,'databáze '!$A$2:$J$231,7,FALSE))</f>
        <v>SK TEMPO Praha</v>
      </c>
      <c r="E56" s="131">
        <v>2817</v>
      </c>
      <c r="F56" s="132" t="str">
        <f>IF($E56=0,".",VLOOKUP($E56,'databáze '!$A$2:$J$231,4,FALSE))</f>
        <v>S</v>
      </c>
      <c r="G56" s="133">
        <f>IF($E56=0,".",VLOOKUP($E56,'databáze '!$A$2:$J$231,8,FALSE))</f>
        <v>1</v>
      </c>
      <c r="H56" s="153">
        <v>25</v>
      </c>
      <c r="I56" s="153">
        <v>31</v>
      </c>
      <c r="J56" s="153">
        <v>30</v>
      </c>
      <c r="K56" s="153">
        <v>33</v>
      </c>
      <c r="L56" s="153">
        <v>29</v>
      </c>
      <c r="M56" s="153">
        <v>27</v>
      </c>
      <c r="N56" s="153">
        <v>35</v>
      </c>
      <c r="O56" s="153">
        <v>28</v>
      </c>
      <c r="P56" s="134">
        <f t="shared" si="8"/>
        <v>238</v>
      </c>
      <c r="Q56" s="128">
        <v>46</v>
      </c>
      <c r="R56" s="136">
        <f t="shared" si="9"/>
        <v>29.75</v>
      </c>
      <c r="S56" s="137">
        <f t="shared" si="10"/>
        <v>10</v>
      </c>
      <c r="T56" s="137">
        <f t="shared" si="11"/>
        <v>6</v>
      </c>
    </row>
    <row r="57" spans="1:20" ht="12.75">
      <c r="A57" s="159">
        <v>16</v>
      </c>
      <c r="B57" s="129" t="str">
        <f>IF(E57=0,".",VLOOKUP($E57,'databáze '!$A$2:$J$231,2,FALSE))</f>
        <v>Komada</v>
      </c>
      <c r="C57" s="129" t="str">
        <f>IF($E57=0,".",VLOOKUP($E57,'databáze '!$A$2:$J$231,3,FALSE))</f>
        <v>Ondřej</v>
      </c>
      <c r="D57" s="130" t="str">
        <f>IF($E57=0,".",VLOOKUP($E57,'databáze '!$A$2:$J$231,7,FALSE))</f>
        <v>SMG 2000 Ústí n. L.</v>
      </c>
      <c r="E57" s="131">
        <v>1653</v>
      </c>
      <c r="F57" s="132" t="str">
        <f>IF($E57=0,".",VLOOKUP($E57,'databáze '!$A$2:$J$231,4,FALSE))</f>
        <v>S</v>
      </c>
      <c r="G57" s="133">
        <f>IF($E57=0,".",VLOOKUP($E57,'databáze '!$A$2:$J$231,8,FALSE))</f>
        <v>2</v>
      </c>
      <c r="H57" s="153">
        <v>33</v>
      </c>
      <c r="I57" s="153">
        <v>24</v>
      </c>
      <c r="J57" s="153">
        <v>33</v>
      </c>
      <c r="K57" s="153">
        <v>34</v>
      </c>
      <c r="L57" s="153">
        <v>32</v>
      </c>
      <c r="M57" s="153">
        <v>36</v>
      </c>
      <c r="N57" s="153">
        <v>29</v>
      </c>
      <c r="O57" s="153">
        <v>30</v>
      </c>
      <c r="P57" s="134">
        <f t="shared" si="8"/>
        <v>251</v>
      </c>
      <c r="Q57" s="128">
        <v>35</v>
      </c>
      <c r="R57" s="136">
        <f t="shared" si="9"/>
        <v>31.375</v>
      </c>
      <c r="S57" s="137">
        <f t="shared" si="10"/>
        <v>12</v>
      </c>
      <c r="T57" s="137">
        <f t="shared" si="11"/>
        <v>5</v>
      </c>
    </row>
    <row r="58" spans="1:20" ht="12.75">
      <c r="A58" s="159">
        <v>17</v>
      </c>
      <c r="B58" s="129" t="str">
        <f>IF(E58=0,".",VLOOKUP($E58,'databáze '!$A$2:$J$231,2,FALSE))</f>
        <v>Šedek</v>
      </c>
      <c r="C58" s="129" t="str">
        <f>IF($E58=0,".",VLOOKUP($E58,'databáze '!$A$2:$J$231,3,FALSE))</f>
        <v>Jaroslav</v>
      </c>
      <c r="D58" s="130" t="str">
        <f>IF($E58=0,".",VLOOKUP($E58,'databáze '!$A$2:$J$231,7,FALSE))</f>
        <v>1.MGC Děkanka Praha</v>
      </c>
      <c r="E58" s="131">
        <v>595</v>
      </c>
      <c r="F58" s="132" t="str">
        <f>IF($E58=0,".",VLOOKUP($E58,'databáze '!$A$2:$J$231,4,FALSE))</f>
        <v>S</v>
      </c>
      <c r="G58" s="133">
        <f>IF($E58=0,".",VLOOKUP($E58,'databáze '!$A$2:$J$231,8,FALSE))</f>
        <v>3</v>
      </c>
      <c r="H58" s="153">
        <v>29</v>
      </c>
      <c r="I58" s="153">
        <v>36</v>
      </c>
      <c r="J58" s="153">
        <v>30</v>
      </c>
      <c r="K58" s="153">
        <v>27</v>
      </c>
      <c r="L58" s="153">
        <v>34</v>
      </c>
      <c r="M58" s="153">
        <v>36</v>
      </c>
      <c r="N58" s="153">
        <v>41</v>
      </c>
      <c r="O58" s="153">
        <v>33</v>
      </c>
      <c r="P58" s="134">
        <f t="shared" si="8"/>
        <v>266</v>
      </c>
      <c r="Q58" s="128">
        <v>23</v>
      </c>
      <c r="R58" s="136">
        <f t="shared" si="9"/>
        <v>33.25</v>
      </c>
      <c r="S58" s="137">
        <f t="shared" si="10"/>
        <v>14</v>
      </c>
      <c r="T58" s="137">
        <f t="shared" si="11"/>
        <v>7</v>
      </c>
    </row>
    <row r="59" spans="1:20" ht="12.75">
      <c r="A59" s="159">
        <v>18</v>
      </c>
      <c r="B59" s="129" t="str">
        <f>IF(E59=0,".",VLOOKUP($E59,'databáze '!$A$2:$J$231,2,FALSE))</f>
        <v>Šimon</v>
      </c>
      <c r="C59" s="129" t="str">
        <f>IF($E59=0,".",VLOOKUP($E59,'databáze '!$A$2:$J$231,3,FALSE))</f>
        <v>Martin</v>
      </c>
      <c r="D59" s="130" t="str">
        <f>IF($E59=0,".",VLOOKUP($E59,'databáze '!$A$2:$J$231,7,FALSE))</f>
        <v>SK TEMPO Praha</v>
      </c>
      <c r="E59" s="131">
        <v>2832</v>
      </c>
      <c r="F59" s="132" t="str">
        <f>IF($E59=0,".",VLOOKUP($E59,'databáze '!$A$2:$J$231,4,FALSE))</f>
        <v>S</v>
      </c>
      <c r="G59" s="133">
        <f>IF($E59=0,".",VLOOKUP($E59,'databáze '!$A$2:$J$231,8,FALSE))</f>
        <v>3</v>
      </c>
      <c r="H59" s="153">
        <v>38</v>
      </c>
      <c r="I59" s="153">
        <v>40</v>
      </c>
      <c r="J59" s="153">
        <v>28</v>
      </c>
      <c r="K59" s="153">
        <v>31</v>
      </c>
      <c r="L59" s="153">
        <v>29</v>
      </c>
      <c r="M59" s="153">
        <v>30</v>
      </c>
      <c r="N59" s="153">
        <v>38</v>
      </c>
      <c r="O59" s="153">
        <v>34</v>
      </c>
      <c r="P59" s="134">
        <f t="shared" si="8"/>
        <v>268</v>
      </c>
      <c r="Q59" s="128">
        <v>21</v>
      </c>
      <c r="R59" s="136">
        <f t="shared" si="9"/>
        <v>33.5</v>
      </c>
      <c r="S59" s="137">
        <f t="shared" si="10"/>
        <v>12</v>
      </c>
      <c r="T59" s="137">
        <f t="shared" si="11"/>
        <v>9</v>
      </c>
    </row>
    <row r="60" spans="1:20" ht="12.75">
      <c r="A60" s="159">
        <v>19</v>
      </c>
      <c r="B60" s="129" t="str">
        <f>IF(E60=0,".",VLOOKUP($E60,'databáze '!$A$2:$J$231,2,FALSE))</f>
        <v>Šebesta</v>
      </c>
      <c r="C60" s="129" t="str">
        <f>IF($E60=0,".",VLOOKUP($E60,'databáze '!$A$2:$J$231,3,FALSE))</f>
        <v>Zdeněk</v>
      </c>
      <c r="D60" s="130" t="str">
        <f>IF($E60=0,".",VLOOKUP($E60,'databáze '!$A$2:$J$231,7,FALSE))</f>
        <v>1.MGC Děkanka Praha</v>
      </c>
      <c r="E60" s="131">
        <v>3309</v>
      </c>
      <c r="F60" s="132" t="str">
        <f>IF($E60=0,".",VLOOKUP($E60,'databáze '!$A$2:$J$231,4,FALSE))</f>
        <v>S</v>
      </c>
      <c r="G60" s="133">
        <f>IF($E60=0,".",VLOOKUP($E60,'databáze '!$A$2:$J$231,8,FALSE))</f>
        <v>3</v>
      </c>
      <c r="H60" s="153">
        <v>32</v>
      </c>
      <c r="I60" s="153">
        <v>30</v>
      </c>
      <c r="J60" s="153">
        <v>30</v>
      </c>
      <c r="K60" s="153">
        <v>36</v>
      </c>
      <c r="L60" s="153">
        <v>36</v>
      </c>
      <c r="M60" s="153">
        <v>33</v>
      </c>
      <c r="N60" s="153">
        <v>37</v>
      </c>
      <c r="O60" s="153">
        <v>38</v>
      </c>
      <c r="P60" s="134">
        <f t="shared" si="8"/>
        <v>272</v>
      </c>
      <c r="Q60" s="128">
        <v>18</v>
      </c>
      <c r="R60" s="136">
        <f t="shared" si="9"/>
        <v>34</v>
      </c>
      <c r="S60" s="137">
        <f t="shared" si="10"/>
        <v>8</v>
      </c>
      <c r="T60" s="137">
        <f t="shared" si="11"/>
        <v>7</v>
      </c>
    </row>
    <row r="61" spans="1:20" ht="12.75">
      <c r="A61" s="159">
        <v>20</v>
      </c>
      <c r="B61" s="129" t="str">
        <f>IF(E61=0,".",VLOOKUP($E61,'databáze '!$A$2:$J$231,2,FALSE))</f>
        <v>Škubal</v>
      </c>
      <c r="C61" s="129" t="str">
        <f>IF($E61=0,".",VLOOKUP($E61,'databáze '!$A$2:$J$231,3,FALSE))</f>
        <v>Vladimír</v>
      </c>
      <c r="D61" s="130" t="str">
        <f>IF($E61=0,".",VLOOKUP($E61,'databáze '!$A$2:$J$231,7,FALSE))</f>
        <v>MGK Spartak Příbram</v>
      </c>
      <c r="E61" s="131">
        <v>1284</v>
      </c>
      <c r="F61" s="132" t="str">
        <f>IF($E61=0,".",VLOOKUP($E61,'databáze '!$A$2:$J$231,4,FALSE))</f>
        <v>S</v>
      </c>
      <c r="G61" s="133">
        <f>IF($E61=0,".",VLOOKUP($E61,'databáze '!$A$2:$J$231,8,FALSE))</f>
        <v>3</v>
      </c>
      <c r="H61" s="153">
        <v>29</v>
      </c>
      <c r="I61" s="153">
        <v>42</v>
      </c>
      <c r="J61" s="153">
        <v>32</v>
      </c>
      <c r="K61" s="153">
        <v>28</v>
      </c>
      <c r="L61" s="153">
        <v>30</v>
      </c>
      <c r="M61" s="153">
        <v>34</v>
      </c>
      <c r="N61" s="153">
        <v>36</v>
      </c>
      <c r="O61" s="153">
        <v>44</v>
      </c>
      <c r="P61" s="134">
        <f t="shared" si="8"/>
        <v>275</v>
      </c>
      <c r="Q61" s="128">
        <v>15</v>
      </c>
      <c r="R61" s="136">
        <f t="shared" si="9"/>
        <v>34.375</v>
      </c>
      <c r="S61" s="137">
        <f t="shared" si="10"/>
        <v>16</v>
      </c>
      <c r="T61" s="137">
        <f t="shared" si="11"/>
        <v>13</v>
      </c>
    </row>
    <row r="62" spans="1:20" ht="12.75">
      <c r="A62" s="159">
        <v>21</v>
      </c>
      <c r="B62" s="129" t="str">
        <f>IF(E62=0,".",VLOOKUP($E62,'databáze '!$A$2:$J$231,2,FALSE))</f>
        <v>Dočkal</v>
      </c>
      <c r="C62" s="129" t="str">
        <f>IF($E62=0,".",VLOOKUP($E62,'databáze '!$A$2:$J$231,3,FALSE))</f>
        <v>Lubomír</v>
      </c>
      <c r="D62" s="130" t="str">
        <f>IF($E62=0,".",VLOOKUP($E62,'databáze '!$A$2:$J$231,7,FALSE))</f>
        <v>SK GC Fr. Lázně</v>
      </c>
      <c r="E62" s="131">
        <v>1387</v>
      </c>
      <c r="F62" s="132" t="str">
        <f>IF($E62=0,".",VLOOKUP($E62,'databáze '!$A$2:$J$231,4,FALSE))</f>
        <v>S</v>
      </c>
      <c r="G62" s="133">
        <f>IF($E62=0,".",VLOOKUP($E62,'databáze '!$A$2:$J$231,8,FALSE))</f>
        <v>3</v>
      </c>
      <c r="H62" s="153">
        <v>31</v>
      </c>
      <c r="I62" s="153">
        <v>39</v>
      </c>
      <c r="J62" s="153">
        <v>32</v>
      </c>
      <c r="K62" s="153">
        <v>31</v>
      </c>
      <c r="L62" s="153">
        <v>39</v>
      </c>
      <c r="M62" s="153">
        <v>33</v>
      </c>
      <c r="N62" s="153">
        <v>39</v>
      </c>
      <c r="O62" s="153">
        <v>34</v>
      </c>
      <c r="P62" s="134">
        <f t="shared" si="8"/>
        <v>278</v>
      </c>
      <c r="Q62" s="135">
        <v>13</v>
      </c>
      <c r="R62" s="136">
        <f t="shared" si="9"/>
        <v>34.75</v>
      </c>
      <c r="S62" s="137">
        <f t="shared" si="10"/>
        <v>8</v>
      </c>
      <c r="T62" s="137">
        <f t="shared" si="11"/>
        <v>8</v>
      </c>
    </row>
    <row r="63" spans="1:20" ht="12.75">
      <c r="A63" s="159">
        <v>22</v>
      </c>
      <c r="B63" s="129" t="str">
        <f>IF(E63=0,".",VLOOKUP($E63,'databáze '!$A$2:$J$231,2,FALSE))</f>
        <v>Moutvička</v>
      </c>
      <c r="C63" s="129" t="str">
        <f>IF($E63=0,".",VLOOKUP($E63,'databáze '!$A$2:$J$231,3,FALSE))</f>
        <v>Jaroslav</v>
      </c>
      <c r="D63" s="130" t="str">
        <f>IF($E63=0,".",VLOOKUP($E63,'databáze '!$A$2:$J$231,7,FALSE))</f>
        <v>MGC Plzeň</v>
      </c>
      <c r="E63" s="131">
        <v>2502</v>
      </c>
      <c r="F63" s="132" t="str">
        <f>IF($E63=0,".",VLOOKUP($E63,'databáze '!$A$2:$J$231,4,FALSE))</f>
        <v>S</v>
      </c>
      <c r="G63" s="133">
        <f>IF($E63=0,".",VLOOKUP($E63,'databáze '!$A$2:$J$231,8,FALSE))</f>
        <v>3</v>
      </c>
      <c r="H63" s="153">
        <v>40</v>
      </c>
      <c r="I63" s="153">
        <v>36</v>
      </c>
      <c r="J63" s="153">
        <v>35</v>
      </c>
      <c r="K63" s="153">
        <v>35</v>
      </c>
      <c r="L63" s="153">
        <v>41</v>
      </c>
      <c r="M63" s="153">
        <v>28</v>
      </c>
      <c r="N63" s="153">
        <v>27</v>
      </c>
      <c r="O63" s="153">
        <v>39</v>
      </c>
      <c r="P63" s="134">
        <f t="shared" si="8"/>
        <v>281</v>
      </c>
      <c r="Q63" s="135">
        <v>10</v>
      </c>
      <c r="R63" s="136">
        <f t="shared" si="9"/>
        <v>35.125</v>
      </c>
      <c r="S63" s="137">
        <f t="shared" si="10"/>
        <v>14</v>
      </c>
      <c r="T63" s="137">
        <f t="shared" si="11"/>
        <v>12</v>
      </c>
    </row>
    <row r="66" spans="1:20" ht="12.75">
      <c r="A66" s="196" t="s">
        <v>488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</row>
    <row r="67" spans="1:20" s="177" customFormat="1" ht="19.5">
      <c r="A67" s="174" t="s">
        <v>483</v>
      </c>
      <c r="B67" s="174" t="s">
        <v>30</v>
      </c>
      <c r="C67" s="174" t="s">
        <v>31</v>
      </c>
      <c r="D67" s="174" t="s">
        <v>294</v>
      </c>
      <c r="E67" s="174" t="s">
        <v>319</v>
      </c>
      <c r="F67" s="174" t="s">
        <v>32</v>
      </c>
      <c r="G67" s="174" t="s">
        <v>36</v>
      </c>
      <c r="H67" s="174" t="s">
        <v>320</v>
      </c>
      <c r="I67" s="174" t="s">
        <v>321</v>
      </c>
      <c r="J67" s="174" t="s">
        <v>322</v>
      </c>
      <c r="K67" s="174" t="s">
        <v>323</v>
      </c>
      <c r="L67" s="174" t="s">
        <v>360</v>
      </c>
      <c r="M67" s="174" t="s">
        <v>361</v>
      </c>
      <c r="N67" s="174" t="s">
        <v>362</v>
      </c>
      <c r="O67" s="174" t="s">
        <v>363</v>
      </c>
      <c r="P67" s="174" t="s">
        <v>324</v>
      </c>
      <c r="Q67" s="174" t="s">
        <v>295</v>
      </c>
      <c r="R67" s="180" t="s">
        <v>490</v>
      </c>
      <c r="S67" s="174" t="s">
        <v>454</v>
      </c>
      <c r="T67" s="174" t="s">
        <v>455</v>
      </c>
    </row>
    <row r="68" spans="1:20" ht="12.75">
      <c r="A68" s="159">
        <v>1</v>
      </c>
      <c r="B68" s="129" t="str">
        <f>IF(E68=0,".",VLOOKUP($E68,'databáze '!$A$2:$J$231,2,FALSE))</f>
        <v>Hirschmannová</v>
      </c>
      <c r="C68" s="129" t="str">
        <f>IF($E68=0,".",VLOOKUP($E68,'databáze '!$A$2:$J$231,3,FALSE))</f>
        <v>Dagmar</v>
      </c>
      <c r="D68" s="130" t="str">
        <f>IF($E68=0,".",VLOOKUP($E68,'databáze '!$A$2:$J$231,7,FALSE))</f>
        <v>TJ MG Cheb</v>
      </c>
      <c r="E68" s="131">
        <v>597</v>
      </c>
      <c r="F68" s="132" t="str">
        <f>IF($E68=0,".",VLOOKUP($E68,'databáze '!$A$2:$J$231,4,FALSE))</f>
        <v>Se</v>
      </c>
      <c r="G68" s="133" t="str">
        <f>IF($E68=0,".",VLOOKUP($E68,'databáze '!$A$2:$J$231,8,FALSE))</f>
        <v>M</v>
      </c>
      <c r="H68" s="153">
        <v>28</v>
      </c>
      <c r="I68" s="153">
        <v>24</v>
      </c>
      <c r="J68" s="153">
        <v>26</v>
      </c>
      <c r="K68" s="153">
        <v>24</v>
      </c>
      <c r="L68" s="153">
        <v>26</v>
      </c>
      <c r="M68" s="153">
        <v>28</v>
      </c>
      <c r="N68" s="153">
        <v>25</v>
      </c>
      <c r="O68" s="153">
        <v>27</v>
      </c>
      <c r="P68" s="134">
        <f>SUM(H68:O68)</f>
        <v>208</v>
      </c>
      <c r="Q68" s="135">
        <v>71</v>
      </c>
      <c r="R68" s="136">
        <f>P68/8</f>
        <v>26</v>
      </c>
      <c r="S68" s="137">
        <f>MAX($H68:$O68)-MIN($H68:$O68)</f>
        <v>4</v>
      </c>
      <c r="T68" s="137">
        <f>LARGE($H68:$O68,2)-SMALL($H68:$O68,2)</f>
        <v>4</v>
      </c>
    </row>
    <row r="69" spans="1:20" ht="12.75">
      <c r="A69" s="159">
        <v>2</v>
      </c>
      <c r="B69" s="129" t="str">
        <f>IF(E69=0,".",VLOOKUP($E69,'databáze '!$A$2:$J$231,2,FALSE))</f>
        <v>Macourová</v>
      </c>
      <c r="C69" s="129" t="str">
        <f>IF($E69=0,".",VLOOKUP($E69,'databáze '!$A$2:$J$231,3,FALSE))</f>
        <v>Eva</v>
      </c>
      <c r="D69" s="130" t="str">
        <f>IF($E69=0,".",VLOOKUP($E69,'databáze '!$A$2:$J$231,7,FALSE))</f>
        <v>1.MGC Děkanka Praha</v>
      </c>
      <c r="E69" s="131">
        <v>768</v>
      </c>
      <c r="F69" s="132" t="str">
        <f>IF($E69=0,".",VLOOKUP($E69,'databáze '!$A$2:$J$231,4,FALSE))</f>
        <v>Se</v>
      </c>
      <c r="G69" s="133">
        <f>IF($E69=0,".",VLOOKUP($E69,'databáze '!$A$2:$J$231,8,FALSE))</f>
        <v>1</v>
      </c>
      <c r="H69" s="153">
        <v>26</v>
      </c>
      <c r="I69" s="153">
        <v>32</v>
      </c>
      <c r="J69" s="153">
        <v>25</v>
      </c>
      <c r="K69" s="153">
        <v>26</v>
      </c>
      <c r="L69" s="153">
        <v>26</v>
      </c>
      <c r="M69" s="153">
        <v>26</v>
      </c>
      <c r="N69" s="153">
        <v>27</v>
      </c>
      <c r="O69" s="153">
        <v>27</v>
      </c>
      <c r="P69" s="134">
        <f>SUM(H69:O69)</f>
        <v>215</v>
      </c>
      <c r="Q69" s="135">
        <v>65</v>
      </c>
      <c r="R69" s="136">
        <f>P69/8</f>
        <v>26.875</v>
      </c>
      <c r="S69" s="137">
        <f>MAX($H69:$O69)-MIN($H69:$O69)</f>
        <v>7</v>
      </c>
      <c r="T69" s="137">
        <f>LARGE($H69:$O69,2)-SMALL($H69:$O69,2)</f>
        <v>1</v>
      </c>
    </row>
    <row r="70" spans="1:20" ht="12.75">
      <c r="A70" s="159">
        <v>3</v>
      </c>
      <c r="B70" s="129" t="str">
        <f>IF(E70=0,".",VLOOKUP($E70,'databáze '!$A$2:$J$231,2,FALSE))</f>
        <v>Dočkalová</v>
      </c>
      <c r="C70" s="129" t="str">
        <f>IF($E70=0,".",VLOOKUP($E70,'databáze '!$A$2:$J$231,3,FALSE))</f>
        <v>Dana</v>
      </c>
      <c r="D70" s="130" t="str">
        <f>IF($E70=0,".",VLOOKUP($E70,'databáze '!$A$2:$J$231,7,FALSE))</f>
        <v>SK GC Fr. Lázně</v>
      </c>
      <c r="E70" s="131">
        <v>1388</v>
      </c>
      <c r="F70" s="132" t="str">
        <f>IF($E70=0,".",VLOOKUP($E70,'databáze '!$A$2:$J$231,4,FALSE))</f>
        <v>Se</v>
      </c>
      <c r="G70" s="133">
        <f>IF($E70=0,".",VLOOKUP($E70,'databáze '!$A$2:$J$231,8,FALSE))</f>
        <v>1</v>
      </c>
      <c r="H70" s="153">
        <v>27</v>
      </c>
      <c r="I70" s="153">
        <v>25</v>
      </c>
      <c r="J70" s="153">
        <v>24</v>
      </c>
      <c r="K70" s="153">
        <v>28</v>
      </c>
      <c r="L70" s="153">
        <v>32</v>
      </c>
      <c r="M70" s="153">
        <v>22</v>
      </c>
      <c r="N70" s="153">
        <v>27</v>
      </c>
      <c r="O70" s="153">
        <v>35</v>
      </c>
      <c r="P70" s="134">
        <f>SUM(H70:O70)</f>
        <v>220</v>
      </c>
      <c r="Q70" s="135">
        <v>61</v>
      </c>
      <c r="R70" s="136">
        <f>P70/8</f>
        <v>27.5</v>
      </c>
      <c r="S70" s="137">
        <f>MAX($H70:$O70)-MIN($H70:$O70)</f>
        <v>13</v>
      </c>
      <c r="T70" s="137">
        <f>LARGE($H70:$O70,2)-SMALL($H70:$O70,2)</f>
        <v>8</v>
      </c>
    </row>
    <row r="71" spans="1:20" ht="12.75">
      <c r="A71" s="159">
        <v>4</v>
      </c>
      <c r="B71" s="129" t="str">
        <f>IF(E71=0,".",VLOOKUP($E71,'databáze '!$A$2:$J$231,2,FALSE))</f>
        <v>Nečekalová</v>
      </c>
      <c r="C71" s="129" t="str">
        <f>IF($E71=0,".",VLOOKUP($E71,'databáze '!$A$2:$J$231,3,FALSE))</f>
        <v>Jana</v>
      </c>
      <c r="D71" s="130" t="str">
        <f>IF($E71=0,".",VLOOKUP($E71,'databáze '!$A$2:$J$231,7,FALSE))</f>
        <v>TJ MG Cheb</v>
      </c>
      <c r="E71" s="131">
        <v>243</v>
      </c>
      <c r="F71" s="132" t="str">
        <f>IF($E71=0,".",VLOOKUP($E71,'databáze '!$A$2:$J$231,4,FALSE))</f>
        <v>Se</v>
      </c>
      <c r="G71" s="133">
        <f>IF($E71=0,".",VLOOKUP($E71,'databáze '!$A$2:$J$231,8,FALSE))</f>
        <v>1</v>
      </c>
      <c r="H71" s="153">
        <v>26</v>
      </c>
      <c r="I71" s="153">
        <v>29</v>
      </c>
      <c r="J71" s="153">
        <v>34</v>
      </c>
      <c r="K71" s="153">
        <v>29</v>
      </c>
      <c r="L71" s="153">
        <v>27</v>
      </c>
      <c r="M71" s="153">
        <v>28</v>
      </c>
      <c r="N71" s="153">
        <v>27</v>
      </c>
      <c r="O71" s="153">
        <v>30</v>
      </c>
      <c r="P71" s="134">
        <f>SUM(H71:O71)</f>
        <v>230</v>
      </c>
      <c r="Q71" s="135">
        <v>53</v>
      </c>
      <c r="R71" s="136">
        <f>P71/8</f>
        <v>28.75</v>
      </c>
      <c r="S71" s="137">
        <f>MAX($H71:$O71)-MIN($H71:$O71)</f>
        <v>8</v>
      </c>
      <c r="T71" s="137">
        <f>LARGE($H71:$O71,2)-SMALL($H71:$O71,2)</f>
        <v>3</v>
      </c>
    </row>
    <row r="72" spans="1:20" ht="12.75">
      <c r="A72" s="159">
        <v>5</v>
      </c>
      <c r="B72" s="129" t="str">
        <f>IF(E72=0,".",VLOOKUP($E72,'databáze '!$A$2:$J$231,2,FALSE))</f>
        <v>Šuková</v>
      </c>
      <c r="C72" s="129" t="str">
        <f>IF($E72=0,".",VLOOKUP($E72,'databáze '!$A$2:$J$231,3,FALSE))</f>
        <v>Věra</v>
      </c>
      <c r="D72" s="130" t="str">
        <f>IF($E72=0,".",VLOOKUP($E72,'databáze '!$A$2:$J$231,7,FALSE))</f>
        <v>1.MGC Děkanka Praha</v>
      </c>
      <c r="E72" s="131">
        <v>2959</v>
      </c>
      <c r="F72" s="132" t="str">
        <f>IF($E72=0,".",VLOOKUP($E72,'databáze '!$A$2:$J$231,4,FALSE))</f>
        <v>Se</v>
      </c>
      <c r="G72" s="133">
        <f>IF($E72=0,".",VLOOKUP($E72,'databáze '!$A$2:$J$231,8,FALSE))</f>
        <v>2</v>
      </c>
      <c r="H72" s="153">
        <v>29</v>
      </c>
      <c r="I72" s="153">
        <v>35</v>
      </c>
      <c r="J72" s="153">
        <v>31</v>
      </c>
      <c r="K72" s="153">
        <v>34</v>
      </c>
      <c r="L72" s="153">
        <v>30</v>
      </c>
      <c r="M72" s="153">
        <v>34</v>
      </c>
      <c r="N72" s="153">
        <v>36</v>
      </c>
      <c r="O72" s="153">
        <v>30</v>
      </c>
      <c r="P72" s="134">
        <f>SUM(H72:O72)</f>
        <v>259</v>
      </c>
      <c r="Q72" s="128">
        <v>28</v>
      </c>
      <c r="R72" s="136">
        <f>P72/8</f>
        <v>32.375</v>
      </c>
      <c r="S72" s="137">
        <f>MAX($H72:$O72)-MIN($H72:$O72)</f>
        <v>7</v>
      </c>
      <c r="T72" s="137">
        <f>LARGE($H72:$O72,2)-SMALL($H72:$O72,2)</f>
        <v>5</v>
      </c>
    </row>
    <row r="78" spans="1:20" ht="12.75">
      <c r="A78" s="196" t="s">
        <v>486</v>
      </c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</row>
    <row r="79" spans="1:20" s="177" customFormat="1" ht="19.5">
      <c r="A79" s="174" t="s">
        <v>483</v>
      </c>
      <c r="B79" s="174" t="s">
        <v>30</v>
      </c>
      <c r="C79" s="174" t="s">
        <v>31</v>
      </c>
      <c r="D79" s="174" t="s">
        <v>294</v>
      </c>
      <c r="E79" s="174" t="s">
        <v>319</v>
      </c>
      <c r="F79" s="174" t="s">
        <v>32</v>
      </c>
      <c r="G79" s="174" t="s">
        <v>36</v>
      </c>
      <c r="H79" s="174" t="s">
        <v>320</v>
      </c>
      <c r="I79" s="174" t="s">
        <v>321</v>
      </c>
      <c r="J79" s="174" t="s">
        <v>322</v>
      </c>
      <c r="K79" s="174" t="s">
        <v>323</v>
      </c>
      <c r="L79" s="174" t="s">
        <v>360</v>
      </c>
      <c r="M79" s="174" t="s">
        <v>361</v>
      </c>
      <c r="N79" s="174" t="s">
        <v>362</v>
      </c>
      <c r="O79" s="174" t="s">
        <v>363</v>
      </c>
      <c r="P79" s="174" t="s">
        <v>324</v>
      </c>
      <c r="Q79" s="174" t="s">
        <v>295</v>
      </c>
      <c r="R79" s="180" t="s">
        <v>490</v>
      </c>
      <c r="S79" s="174" t="s">
        <v>454</v>
      </c>
      <c r="T79" s="174" t="s">
        <v>455</v>
      </c>
    </row>
    <row r="80" spans="1:20" ht="12.75">
      <c r="A80" s="159">
        <v>1</v>
      </c>
      <c r="B80" s="129" t="str">
        <f>IF(E80=0,".",VLOOKUP($E80,'databáze '!$A$2:$J$231,2,FALSE))</f>
        <v>Hála</v>
      </c>
      <c r="C80" s="129" t="str">
        <f>IF($E80=0,".",VLOOKUP($E80,'databáze '!$A$2:$J$231,3,FALSE))</f>
        <v>Jan</v>
      </c>
      <c r="D80" s="130" t="str">
        <f>IF($E80=0,".",VLOOKUP($E80,'databáze '!$A$2:$J$231,7,FALSE))</f>
        <v>SK GC Fr. Lázně</v>
      </c>
      <c r="E80" s="131">
        <v>230</v>
      </c>
      <c r="F80" s="132" t="str">
        <f>IF($E80=0,".",VLOOKUP($E80,'databáze '!$A$2:$J$231,4,FALSE))</f>
        <v>S2</v>
      </c>
      <c r="G80" s="133" t="str">
        <f>IF($E80=0,".",VLOOKUP($E80,'databáze '!$A$2:$J$231,8,FALSE))</f>
        <v>M</v>
      </c>
      <c r="H80" s="153">
        <v>23</v>
      </c>
      <c r="I80" s="153">
        <v>23</v>
      </c>
      <c r="J80" s="153">
        <v>29</v>
      </c>
      <c r="K80" s="153">
        <v>28</v>
      </c>
      <c r="L80" s="153">
        <v>25</v>
      </c>
      <c r="M80" s="153">
        <v>21</v>
      </c>
      <c r="N80" s="153">
        <v>28</v>
      </c>
      <c r="O80" s="153">
        <v>23</v>
      </c>
      <c r="P80" s="134">
        <f aca="true" t="shared" si="12" ref="P80:P88">SUM(H80:O80)</f>
        <v>200</v>
      </c>
      <c r="Q80" s="135">
        <v>78</v>
      </c>
      <c r="R80" s="136">
        <f aca="true" t="shared" si="13" ref="R80:R88">P80/8</f>
        <v>25</v>
      </c>
      <c r="S80" s="137">
        <f aca="true" t="shared" si="14" ref="S80:S88">MAX($H80:$O80)-MIN($H80:$O80)</f>
        <v>8</v>
      </c>
      <c r="T80" s="137">
        <f aca="true" t="shared" si="15" ref="T80:T88">LARGE($H80:$O80,2)-SMALL($H80:$O80,2)</f>
        <v>5</v>
      </c>
    </row>
    <row r="81" spans="1:20" ht="12.75">
      <c r="A81" s="159">
        <v>2</v>
      </c>
      <c r="B81" s="129" t="str">
        <f>IF(E81=0,".",VLOOKUP($E81,'databáze '!$A$2:$J$231,2,FALSE))</f>
        <v>Kašpar</v>
      </c>
      <c r="C81" s="129" t="str">
        <f>IF($E81=0,".",VLOOKUP($E81,'databáze '!$A$2:$J$231,3,FALSE))</f>
        <v>Milouš</v>
      </c>
      <c r="D81" s="130" t="str">
        <f>IF($E81=0,".",VLOOKUP($E81,'databáze '!$A$2:$J$231,7,FALSE))</f>
        <v>MG SEBA Tanvald</v>
      </c>
      <c r="E81" s="131">
        <v>877</v>
      </c>
      <c r="F81" s="132" t="str">
        <f>IF($E81=0,".",VLOOKUP($E81,'databáze '!$A$2:$J$231,4,FALSE))</f>
        <v>S2</v>
      </c>
      <c r="G81" s="133" t="str">
        <f>IF($E81=0,".",VLOOKUP($E81,'databáze '!$A$2:$J$231,8,FALSE))</f>
        <v>M</v>
      </c>
      <c r="H81" s="153">
        <v>28</v>
      </c>
      <c r="I81" s="153">
        <v>28</v>
      </c>
      <c r="J81" s="153">
        <v>28</v>
      </c>
      <c r="K81" s="153">
        <v>25</v>
      </c>
      <c r="L81" s="153">
        <v>23</v>
      </c>
      <c r="M81" s="153">
        <v>23</v>
      </c>
      <c r="N81" s="153">
        <v>27</v>
      </c>
      <c r="O81" s="153">
        <v>25</v>
      </c>
      <c r="P81" s="134">
        <f t="shared" si="12"/>
        <v>207</v>
      </c>
      <c r="Q81" s="135">
        <v>72</v>
      </c>
      <c r="R81" s="136">
        <f t="shared" si="13"/>
        <v>25.875</v>
      </c>
      <c r="S81" s="137">
        <f t="shared" si="14"/>
        <v>5</v>
      </c>
      <c r="T81" s="137">
        <f t="shared" si="15"/>
        <v>5</v>
      </c>
    </row>
    <row r="82" spans="1:20" ht="12.75">
      <c r="A82" s="159">
        <v>3</v>
      </c>
      <c r="B82" s="129" t="str">
        <f>IF(E82=0,".",VLOOKUP($E82,'databáze '!$A$2:$J$231,2,FALSE))</f>
        <v>Mužík</v>
      </c>
      <c r="C82" s="129" t="str">
        <f>IF($E82=0,".",VLOOKUP($E82,'databáze '!$A$2:$J$231,3,FALSE))</f>
        <v>Pavel</v>
      </c>
      <c r="D82" s="130" t="str">
        <f>IF($E82=0,".",VLOOKUP($E82,'databáze '!$A$2:$J$231,7,FALSE))</f>
        <v>SK TEMPO Praha</v>
      </c>
      <c r="E82" s="131">
        <v>833</v>
      </c>
      <c r="F82" s="132" t="str">
        <f>IF($E82=0,".",VLOOKUP($E82,'databáze '!$A$2:$J$231,4,FALSE))</f>
        <v>S2</v>
      </c>
      <c r="G82" s="133">
        <f>IF($E82=0,".",VLOOKUP($E82,'databáze '!$A$2:$J$231,8,FALSE))</f>
        <v>1</v>
      </c>
      <c r="H82" s="153">
        <v>30</v>
      </c>
      <c r="I82" s="153">
        <v>24</v>
      </c>
      <c r="J82" s="153">
        <v>28</v>
      </c>
      <c r="K82" s="153">
        <v>25</v>
      </c>
      <c r="L82" s="153">
        <v>26</v>
      </c>
      <c r="M82" s="153">
        <v>25</v>
      </c>
      <c r="N82" s="153">
        <v>24</v>
      </c>
      <c r="O82" s="153">
        <v>26</v>
      </c>
      <c r="P82" s="134">
        <f t="shared" si="12"/>
        <v>208</v>
      </c>
      <c r="Q82" s="135">
        <v>71</v>
      </c>
      <c r="R82" s="136">
        <f t="shared" si="13"/>
        <v>26</v>
      </c>
      <c r="S82" s="137">
        <f t="shared" si="14"/>
        <v>6</v>
      </c>
      <c r="T82" s="137">
        <f t="shared" si="15"/>
        <v>4</v>
      </c>
    </row>
    <row r="83" spans="1:20" ht="12.75">
      <c r="A83" s="159">
        <v>4</v>
      </c>
      <c r="B83" s="129" t="str">
        <f>IF(E83=0,".",VLOOKUP($E83,'databáze '!$A$2:$J$231,2,FALSE))</f>
        <v>Novák</v>
      </c>
      <c r="C83" s="129" t="str">
        <f>IF($E83=0,".",VLOOKUP($E83,'databáze '!$A$2:$J$231,3,FALSE))</f>
        <v>Libor</v>
      </c>
      <c r="D83" s="130" t="str">
        <f>IF($E83=0,".",VLOOKUP($E83,'databáze '!$A$2:$J$231,7,FALSE))</f>
        <v>MG SEBA Tanvald</v>
      </c>
      <c r="E83" s="131">
        <v>858</v>
      </c>
      <c r="F83" s="132" t="str">
        <f>IF($E83=0,".",VLOOKUP($E83,'databáze '!$A$2:$J$231,4,FALSE))</f>
        <v>S2</v>
      </c>
      <c r="G83" s="133" t="str">
        <f>IF($E83=0,".",VLOOKUP($E83,'databáze '!$A$2:$J$231,8,FALSE))</f>
        <v>M</v>
      </c>
      <c r="H83" s="153">
        <v>27</v>
      </c>
      <c r="I83" s="153">
        <v>27</v>
      </c>
      <c r="J83" s="153">
        <v>25</v>
      </c>
      <c r="K83" s="153">
        <v>24</v>
      </c>
      <c r="L83" s="153">
        <v>26</v>
      </c>
      <c r="M83" s="153">
        <v>23</v>
      </c>
      <c r="N83" s="153">
        <v>32</v>
      </c>
      <c r="O83" s="153">
        <v>25</v>
      </c>
      <c r="P83" s="134">
        <f t="shared" si="12"/>
        <v>209</v>
      </c>
      <c r="Q83" s="135">
        <v>70</v>
      </c>
      <c r="R83" s="136">
        <f t="shared" si="13"/>
        <v>26.125</v>
      </c>
      <c r="S83" s="137">
        <f t="shared" si="14"/>
        <v>9</v>
      </c>
      <c r="T83" s="137">
        <f t="shared" si="15"/>
        <v>3</v>
      </c>
    </row>
    <row r="84" spans="1:20" ht="12.75">
      <c r="A84" s="159">
        <v>5</v>
      </c>
      <c r="B84" s="129" t="str">
        <f>IF(E84=0,".",VLOOKUP($E84,'databáze '!$A$2:$J$231,2,FALSE))</f>
        <v>Nečekal</v>
      </c>
      <c r="C84" s="129" t="str">
        <f>IF($E84=0,".",VLOOKUP($E84,'databáze '!$A$2:$J$231,3,FALSE))</f>
        <v>František</v>
      </c>
      <c r="D84" s="130" t="str">
        <f>IF($E84=0,".",VLOOKUP($E84,'databáze '!$A$2:$J$231,7,FALSE))</f>
        <v>TJ MG Cheb</v>
      </c>
      <c r="E84" s="131">
        <v>238</v>
      </c>
      <c r="F84" s="132" t="str">
        <f>IF($E84=0,".",VLOOKUP($E84,'databáze '!$A$2:$J$231,4,FALSE))</f>
        <v>S2</v>
      </c>
      <c r="G84" s="133">
        <f>IF($E84=0,".",VLOOKUP($E84,'databáze '!$A$2:$J$231,8,FALSE))</f>
        <v>2</v>
      </c>
      <c r="H84" s="153">
        <v>30</v>
      </c>
      <c r="I84" s="153">
        <v>28</v>
      </c>
      <c r="J84" s="153">
        <v>25</v>
      </c>
      <c r="K84" s="153">
        <v>27</v>
      </c>
      <c r="L84" s="153">
        <v>25</v>
      </c>
      <c r="M84" s="153">
        <v>29</v>
      </c>
      <c r="N84" s="153">
        <v>26</v>
      </c>
      <c r="O84" s="153">
        <v>28</v>
      </c>
      <c r="P84" s="134">
        <f t="shared" si="12"/>
        <v>218</v>
      </c>
      <c r="Q84" s="135">
        <v>63</v>
      </c>
      <c r="R84" s="136">
        <f t="shared" si="13"/>
        <v>27.25</v>
      </c>
      <c r="S84" s="137">
        <f t="shared" si="14"/>
        <v>5</v>
      </c>
      <c r="T84" s="137">
        <f t="shared" si="15"/>
        <v>4</v>
      </c>
    </row>
    <row r="85" spans="1:20" ht="12.75">
      <c r="A85" s="159">
        <v>6</v>
      </c>
      <c r="B85" s="129" t="str">
        <f>IF(E85=0,".",VLOOKUP($E85,'databáze '!$A$2:$J$231,2,FALSE))</f>
        <v>Kratochvíl</v>
      </c>
      <c r="C85" s="129" t="str">
        <f>IF($E85=0,".",VLOOKUP($E85,'databáze '!$A$2:$J$231,3,FALSE))</f>
        <v>Jaroslav</v>
      </c>
      <c r="D85" s="130" t="str">
        <f>IF($E85=0,".",VLOOKUP($E85,'databáze '!$A$2:$J$231,7,FALSE))</f>
        <v>SK GC Fr. Lázně</v>
      </c>
      <c r="E85" s="131">
        <v>235</v>
      </c>
      <c r="F85" s="132" t="str">
        <f>IF($E85=0,".",VLOOKUP($E85,'databáze '!$A$2:$J$231,4,FALSE))</f>
        <v>S2</v>
      </c>
      <c r="G85" s="133">
        <f>IF($E85=0,".",VLOOKUP($E85,'databáze '!$A$2:$J$231,8,FALSE))</f>
        <v>2</v>
      </c>
      <c r="H85" s="153">
        <v>27</v>
      </c>
      <c r="I85" s="153">
        <v>33</v>
      </c>
      <c r="J85" s="153">
        <v>29</v>
      </c>
      <c r="K85" s="153">
        <v>30</v>
      </c>
      <c r="L85" s="153">
        <v>29</v>
      </c>
      <c r="M85" s="153">
        <v>30</v>
      </c>
      <c r="N85" s="153">
        <v>27</v>
      </c>
      <c r="O85" s="153">
        <v>23</v>
      </c>
      <c r="P85" s="134">
        <f t="shared" si="12"/>
        <v>228</v>
      </c>
      <c r="Q85" s="135">
        <v>54</v>
      </c>
      <c r="R85" s="136">
        <f t="shared" si="13"/>
        <v>28.5</v>
      </c>
      <c r="S85" s="137">
        <f t="shared" si="14"/>
        <v>10</v>
      </c>
      <c r="T85" s="137">
        <f t="shared" si="15"/>
        <v>3</v>
      </c>
    </row>
    <row r="86" spans="1:20" ht="12.75">
      <c r="A86" s="159">
        <v>7</v>
      </c>
      <c r="B86" s="167" t="str">
        <f>IF(E86=0,".",VLOOKUP($E86,'databáze '!$A$2:$J$231,2,FALSE))</f>
        <v>Soustružník</v>
      </c>
      <c r="C86" s="167" t="str">
        <f>IF($E86=0,".",VLOOKUP($E86,'databáze '!$A$2:$J$231,3,FALSE))</f>
        <v>Karel</v>
      </c>
      <c r="D86" s="168" t="str">
        <f>IF($E86=0,".",VLOOKUP($E86,'databáze '!$A$2:$J$231,7,FALSE))</f>
        <v>TJ MG Cheb</v>
      </c>
      <c r="E86" s="169">
        <v>2472</v>
      </c>
      <c r="F86" s="170" t="str">
        <f>IF($E86=0,".",VLOOKUP($E86,'databáze '!$A$2:$J$231,4,FALSE))</f>
        <v>S2</v>
      </c>
      <c r="G86" s="171">
        <f>IF($E86=0,".",VLOOKUP($E86,'databáze '!$A$2:$J$231,8,FALSE))</f>
        <v>3</v>
      </c>
      <c r="H86" s="155">
        <v>32</v>
      </c>
      <c r="I86" s="155">
        <v>27</v>
      </c>
      <c r="J86" s="155">
        <v>28</v>
      </c>
      <c r="K86" s="155">
        <v>24</v>
      </c>
      <c r="L86" s="155">
        <v>28</v>
      </c>
      <c r="M86" s="155">
        <v>31</v>
      </c>
      <c r="N86" s="155">
        <v>31</v>
      </c>
      <c r="O86" s="155">
        <v>27</v>
      </c>
      <c r="P86" s="172">
        <f t="shared" si="12"/>
        <v>228</v>
      </c>
      <c r="Q86" s="175">
        <v>54</v>
      </c>
      <c r="R86" s="157">
        <f t="shared" si="13"/>
        <v>28.5</v>
      </c>
      <c r="S86" s="158">
        <f t="shared" si="14"/>
        <v>8</v>
      </c>
      <c r="T86" s="158">
        <f t="shared" si="15"/>
        <v>4</v>
      </c>
    </row>
    <row r="87" spans="1:20" ht="12.75">
      <c r="A87" s="159">
        <v>8</v>
      </c>
      <c r="B87" s="129" t="str">
        <f>IF(E87=0,".",VLOOKUP($E87,'databáze '!$A$2:$J$231,2,FALSE))</f>
        <v>Poslušný</v>
      </c>
      <c r="C87" s="129" t="str">
        <f>IF($E87=0,".",VLOOKUP($E87,'databáze '!$A$2:$J$231,3,FALSE))</f>
        <v>Zdeněk</v>
      </c>
      <c r="D87" s="130" t="str">
        <f>IF($E87=0,".",VLOOKUP($E87,'databáze '!$A$2:$J$231,7,FALSE))</f>
        <v>MG SEBA Tanvald</v>
      </c>
      <c r="E87" s="131">
        <v>861</v>
      </c>
      <c r="F87" s="132" t="str">
        <f>IF($E87=0,".",VLOOKUP($E87,'databáze '!$A$2:$J$231,4,FALSE))</f>
        <v>S2</v>
      </c>
      <c r="G87" s="133">
        <f>IF($E87=0,".",VLOOKUP($E87,'databáze '!$A$2:$J$231,8,FALSE))</f>
        <v>1</v>
      </c>
      <c r="H87" s="153">
        <v>34</v>
      </c>
      <c r="I87" s="153">
        <v>27</v>
      </c>
      <c r="J87" s="153">
        <v>28</v>
      </c>
      <c r="K87" s="153">
        <v>30</v>
      </c>
      <c r="L87" s="153">
        <v>31</v>
      </c>
      <c r="M87" s="153">
        <v>31</v>
      </c>
      <c r="N87" s="153">
        <v>32</v>
      </c>
      <c r="O87" s="153">
        <v>23</v>
      </c>
      <c r="P87" s="134">
        <f t="shared" si="12"/>
        <v>236</v>
      </c>
      <c r="Q87" s="128">
        <v>48</v>
      </c>
      <c r="R87" s="136">
        <f t="shared" si="13"/>
        <v>29.5</v>
      </c>
      <c r="S87" s="137">
        <f t="shared" si="14"/>
        <v>11</v>
      </c>
      <c r="T87" s="137">
        <f t="shared" si="15"/>
        <v>5</v>
      </c>
    </row>
    <row r="88" spans="1:20" ht="12.75">
      <c r="A88" s="159">
        <v>9</v>
      </c>
      <c r="B88" s="129" t="str">
        <f>IF(E88=0,".",VLOOKUP($E88,'databáze '!$A$2:$J$231,2,FALSE))</f>
        <v>Rosendorf</v>
      </c>
      <c r="C88" s="129" t="str">
        <f>IF($E88=0,".",VLOOKUP($E88,'databáze '!$A$2:$J$231,3,FALSE))</f>
        <v>Karel</v>
      </c>
      <c r="D88" s="130" t="str">
        <f>IF($E88=0,".",VLOOKUP($E88,'databáze '!$A$2:$J$231,7,FALSE))</f>
        <v>SMG 2000 Ústí n. L.</v>
      </c>
      <c r="E88" s="131">
        <v>355</v>
      </c>
      <c r="F88" s="132" t="str">
        <f>IF($E88=0,".",VLOOKUP($E88,'databáze '!$A$2:$J$231,4,FALSE))</f>
        <v>S2</v>
      </c>
      <c r="G88" s="133">
        <f>IF($E88=0,".",VLOOKUP($E88,'databáze '!$A$2:$J$231,8,FALSE))</f>
        <v>3</v>
      </c>
      <c r="H88" s="153">
        <v>31</v>
      </c>
      <c r="I88" s="153">
        <v>37</v>
      </c>
      <c r="J88" s="153">
        <v>42</v>
      </c>
      <c r="K88" s="153">
        <v>34</v>
      </c>
      <c r="L88" s="153">
        <v>36</v>
      </c>
      <c r="M88" s="153">
        <v>27</v>
      </c>
      <c r="N88" s="153">
        <v>32</v>
      </c>
      <c r="O88" s="153">
        <v>29</v>
      </c>
      <c r="P88" s="134">
        <f t="shared" si="12"/>
        <v>268</v>
      </c>
      <c r="Q88" s="128">
        <v>21</v>
      </c>
      <c r="R88" s="136">
        <f t="shared" si="13"/>
        <v>33.5</v>
      </c>
      <c r="S88" s="137">
        <f t="shared" si="14"/>
        <v>15</v>
      </c>
      <c r="T88" s="137">
        <f t="shared" si="15"/>
        <v>8</v>
      </c>
    </row>
    <row r="89" spans="1:20" ht="12.75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9"/>
      <c r="Q89" s="173"/>
      <c r="R89" s="173"/>
      <c r="S89" s="173"/>
      <c r="T89" s="173"/>
    </row>
    <row r="90" spans="1:20" ht="12.75">
      <c r="A90" s="178"/>
      <c r="B90" s="178"/>
      <c r="C90" s="178"/>
      <c r="D90" s="178"/>
      <c r="E90" s="179"/>
      <c r="F90" s="179"/>
      <c r="G90" s="179"/>
      <c r="H90" s="179"/>
      <c r="I90" s="179"/>
      <c r="J90" s="178"/>
      <c r="K90" s="178"/>
      <c r="L90" s="178"/>
      <c r="M90" s="178"/>
      <c r="N90" s="178"/>
      <c r="O90" s="178"/>
      <c r="P90" s="179"/>
      <c r="Q90" s="173"/>
      <c r="R90" s="173"/>
      <c r="S90" s="173"/>
      <c r="T90" s="173"/>
    </row>
    <row r="91" spans="1:20" ht="12.75">
      <c r="A91" s="178"/>
      <c r="B91" s="178"/>
      <c r="C91" s="178"/>
      <c r="D91" s="178"/>
      <c r="E91" s="179"/>
      <c r="F91" s="179"/>
      <c r="G91" s="179"/>
      <c r="H91" s="179"/>
      <c r="I91" s="179"/>
      <c r="J91" s="178"/>
      <c r="K91" s="178"/>
      <c r="L91" s="178"/>
      <c r="M91" s="178"/>
      <c r="N91" s="178"/>
      <c r="O91" s="178"/>
      <c r="P91" s="179"/>
      <c r="Q91" s="173"/>
      <c r="R91" s="173"/>
      <c r="S91" s="173"/>
      <c r="T91" s="173"/>
    </row>
    <row r="92" spans="1:20" ht="12.75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9"/>
      <c r="Q92" s="173"/>
      <c r="R92" s="173"/>
      <c r="S92" s="173"/>
      <c r="T92" s="173"/>
    </row>
    <row r="93" spans="1:20" ht="12.75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9"/>
      <c r="Q93" s="173"/>
      <c r="R93" s="173"/>
      <c r="S93" s="173"/>
      <c r="T93" s="173"/>
    </row>
    <row r="94" spans="1:20" ht="12.75">
      <c r="A94" s="196" t="s">
        <v>489</v>
      </c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</row>
    <row r="95" spans="1:20" s="177" customFormat="1" ht="19.5">
      <c r="A95" s="174" t="s">
        <v>483</v>
      </c>
      <c r="B95" s="174" t="s">
        <v>30</v>
      </c>
      <c r="C95" s="174" t="s">
        <v>31</v>
      </c>
      <c r="D95" s="174" t="s">
        <v>294</v>
      </c>
      <c r="E95" s="174" t="s">
        <v>319</v>
      </c>
      <c r="F95" s="174" t="s">
        <v>32</v>
      </c>
      <c r="G95" s="174" t="s">
        <v>36</v>
      </c>
      <c r="H95" s="174" t="s">
        <v>320</v>
      </c>
      <c r="I95" s="174" t="s">
        <v>321</v>
      </c>
      <c r="J95" s="174" t="s">
        <v>322</v>
      </c>
      <c r="K95" s="174" t="s">
        <v>323</v>
      </c>
      <c r="L95" s="174" t="s">
        <v>360</v>
      </c>
      <c r="M95" s="174" t="s">
        <v>361</v>
      </c>
      <c r="N95" s="174" t="s">
        <v>362</v>
      </c>
      <c r="O95" s="174" t="s">
        <v>363</v>
      </c>
      <c r="P95" s="174" t="s">
        <v>324</v>
      </c>
      <c r="Q95" s="174" t="s">
        <v>295</v>
      </c>
      <c r="R95" s="180" t="s">
        <v>490</v>
      </c>
      <c r="S95" s="174" t="s">
        <v>454</v>
      </c>
      <c r="T95" s="174" t="s">
        <v>455</v>
      </c>
    </row>
    <row r="96" spans="1:20" ht="12.75">
      <c r="A96" s="159">
        <v>1</v>
      </c>
      <c r="B96" s="129" t="str">
        <f>IF(E96=0,".",VLOOKUP($E96,'databáze '!$A$2:$J$231,2,FALSE))</f>
        <v>Škaloud</v>
      </c>
      <c r="C96" s="129" t="str">
        <f>IF($E96=0,".",VLOOKUP($E96,'databáze '!$A$2:$J$231,3,FALSE))</f>
        <v>Vít</v>
      </c>
      <c r="D96" s="130" t="str">
        <f>IF($E96=0,".",VLOOKUP($E96,'databáze '!$A$2:$J$231,7,FALSE))</f>
        <v>GC 85 Rakovník</v>
      </c>
      <c r="E96" s="131">
        <v>2858</v>
      </c>
      <c r="F96" s="184" t="str">
        <f>IF($E96=0,".",VLOOKUP($E96,'databáze '!$A$2:$J$231,4,FALSE))</f>
        <v>J</v>
      </c>
      <c r="G96" s="133">
        <f>IF($E96=0,".",VLOOKUP($E96,'databáze '!$A$2:$J$231,8,FALSE))</f>
        <v>1</v>
      </c>
      <c r="H96" s="153">
        <v>24</v>
      </c>
      <c r="I96" s="153">
        <v>25</v>
      </c>
      <c r="J96" s="153">
        <v>24</v>
      </c>
      <c r="K96" s="153">
        <v>21</v>
      </c>
      <c r="L96" s="153">
        <v>26</v>
      </c>
      <c r="M96" s="153">
        <v>29</v>
      </c>
      <c r="N96" s="153">
        <v>24</v>
      </c>
      <c r="O96" s="153">
        <v>23</v>
      </c>
      <c r="P96" s="134">
        <f>SUM(H96:O96)</f>
        <v>196</v>
      </c>
      <c r="Q96" s="135">
        <v>81</v>
      </c>
      <c r="R96" s="136">
        <f>P96/8</f>
        <v>24.5</v>
      </c>
      <c r="S96" s="137">
        <f>MAX($H96:$O96)-MIN($H96:$O96)</f>
        <v>8</v>
      </c>
      <c r="T96" s="137">
        <f>LARGE($H96:$O96,2)-SMALL($H96:$O96,2)</f>
        <v>3</v>
      </c>
    </row>
    <row r="97" spans="1:20" ht="12.75">
      <c r="A97" s="159">
        <v>2</v>
      </c>
      <c r="B97" s="129" t="str">
        <f>IF(E97=0,".",VLOOKUP($E97,'databáze '!$A$2:$J$231,2,FALSE))</f>
        <v>Wolf</v>
      </c>
      <c r="C97" s="129" t="str">
        <f>IF($E97=0,".",VLOOKUP($E97,'databáze '!$A$2:$J$231,3,FALSE))</f>
        <v>Jakub</v>
      </c>
      <c r="D97" s="130" t="str">
        <f>IF($E97=0,".",VLOOKUP($E97,'databáze '!$A$2:$J$231,7,FALSE))</f>
        <v>TJ MG Cheb</v>
      </c>
      <c r="E97" s="131">
        <v>3036</v>
      </c>
      <c r="F97" s="184" t="str">
        <f>IF($E97=0,".",VLOOKUP($E97,'databáze '!$A$2:$J$231,4,FALSE))</f>
        <v>J</v>
      </c>
      <c r="G97" s="133">
        <f>IF($E97=0,".",VLOOKUP($E97,'databáze '!$A$2:$J$231,8,FALSE))</f>
        <v>2</v>
      </c>
      <c r="H97" s="153">
        <v>30</v>
      </c>
      <c r="I97" s="153">
        <v>24</v>
      </c>
      <c r="J97" s="153">
        <v>28</v>
      </c>
      <c r="K97" s="153">
        <v>28</v>
      </c>
      <c r="L97" s="153">
        <v>28</v>
      </c>
      <c r="M97" s="153">
        <v>25</v>
      </c>
      <c r="N97" s="153">
        <v>27</v>
      </c>
      <c r="O97" s="153">
        <v>24</v>
      </c>
      <c r="P97" s="134">
        <f>SUM(H97:O97)</f>
        <v>214</v>
      </c>
      <c r="Q97" s="135">
        <v>66</v>
      </c>
      <c r="R97" s="136">
        <f>P97/8</f>
        <v>26.75</v>
      </c>
      <c r="S97" s="137">
        <f>MAX($H97:$O97)-MIN($H97:$O97)</f>
        <v>6</v>
      </c>
      <c r="T97" s="137">
        <f>LARGE($H97:$O97,2)-SMALL($H97:$O97,2)</f>
        <v>4</v>
      </c>
    </row>
    <row r="98" spans="1:20" ht="12.75">
      <c r="A98" s="159">
        <v>3</v>
      </c>
      <c r="B98" s="129" t="str">
        <f>IF(E98=0,".",VLOOKUP($E98,'databáze '!$A$2:$J$231,2,FALSE))</f>
        <v>Petrů</v>
      </c>
      <c r="C98" s="129" t="str">
        <f>IF($E98=0,".",VLOOKUP($E98,'databáze '!$A$2:$J$231,3,FALSE))</f>
        <v>Martin</v>
      </c>
      <c r="D98" s="130" t="str">
        <f>IF($E98=0,".",VLOOKUP($E98,'databáze '!$A$2:$J$231,7,FALSE))</f>
        <v>MGC Plzeň</v>
      </c>
      <c r="E98" s="131">
        <v>3070</v>
      </c>
      <c r="F98" s="184" t="str">
        <f>IF($E98=0,".",VLOOKUP($E98,'databáze '!$A$2:$J$231,4,FALSE))</f>
        <v>J</v>
      </c>
      <c r="G98" s="133">
        <f>IF($E98=0,".",VLOOKUP($E98,'databáze '!$A$2:$J$231,8,FALSE))</f>
        <v>2</v>
      </c>
      <c r="H98" s="153">
        <v>27</v>
      </c>
      <c r="I98" s="153">
        <v>27</v>
      </c>
      <c r="J98" s="153">
        <v>25</v>
      </c>
      <c r="K98" s="153">
        <v>33</v>
      </c>
      <c r="L98" s="153">
        <v>29</v>
      </c>
      <c r="M98" s="153">
        <v>27</v>
      </c>
      <c r="N98" s="153">
        <v>35</v>
      </c>
      <c r="O98" s="153">
        <v>38</v>
      </c>
      <c r="P98" s="134">
        <f>SUM(H98:O98)</f>
        <v>241</v>
      </c>
      <c r="Q98" s="128">
        <v>43</v>
      </c>
      <c r="R98" s="136">
        <f>P98/8</f>
        <v>30.125</v>
      </c>
      <c r="S98" s="137">
        <f>MAX($H98:$O98)-MIN($H98:$O98)</f>
        <v>13</v>
      </c>
      <c r="T98" s="137">
        <f>LARGE($H98:$O98,2)-SMALL($H98:$O98,2)</f>
        <v>8</v>
      </c>
    </row>
    <row r="99" spans="1:20" ht="12.75">
      <c r="A99" s="159">
        <v>4</v>
      </c>
      <c r="B99" s="129" t="str">
        <f>IF(E99=0,".",VLOOKUP($E99,'databáze '!$A$2:$J$231,2,FALSE))</f>
        <v>Bertels</v>
      </c>
      <c r="C99" s="129" t="str">
        <f>IF($E99=0,".",VLOOKUP($E99,'databáze '!$A$2:$J$231,3,FALSE))</f>
        <v>David</v>
      </c>
      <c r="D99" s="130" t="str">
        <f>IF($E99=0,".",VLOOKUP($E99,'databáze '!$A$2:$J$231,7,FALSE))</f>
        <v>MGC Hradečtí Orli</v>
      </c>
      <c r="E99" s="131">
        <v>3047</v>
      </c>
      <c r="F99" s="184" t="str">
        <f>IF($E99=0,".",VLOOKUP($E99,'databáze '!$A$2:$J$231,4,FALSE))</f>
        <v>J</v>
      </c>
      <c r="G99" s="133">
        <f>IF($E99=0,".",VLOOKUP($E99,'databáze '!$A$2:$J$231,8,FALSE))</f>
        <v>2</v>
      </c>
      <c r="H99" s="153">
        <v>32</v>
      </c>
      <c r="I99" s="153">
        <v>35</v>
      </c>
      <c r="J99" s="153">
        <v>35</v>
      </c>
      <c r="K99" s="153">
        <v>30</v>
      </c>
      <c r="L99" s="153">
        <v>30</v>
      </c>
      <c r="M99" s="153">
        <v>29</v>
      </c>
      <c r="N99" s="153">
        <v>31</v>
      </c>
      <c r="O99" s="153">
        <v>26</v>
      </c>
      <c r="P99" s="134">
        <f>SUM(H99:O99)</f>
        <v>248</v>
      </c>
      <c r="Q99" s="128">
        <v>38</v>
      </c>
      <c r="R99" s="136">
        <f>P99/8</f>
        <v>31</v>
      </c>
      <c r="S99" s="137">
        <f>MAX($H99:$O99)-MIN($H99:$O99)</f>
        <v>9</v>
      </c>
      <c r="T99" s="137">
        <f>LARGE($H99:$O99,2)-SMALL($H99:$O99,2)</f>
        <v>6</v>
      </c>
    </row>
    <row r="100" spans="1:20" ht="12.75">
      <c r="A100" s="159">
        <v>5</v>
      </c>
      <c r="B100" s="129" t="str">
        <f>IF(E100=0,".",VLOOKUP($E100,'databáze '!$A$2:$J$231,2,FALSE))</f>
        <v>Šatra</v>
      </c>
      <c r="C100" s="129" t="str">
        <f>IF($E100=0,".",VLOOKUP($E100,'databáze '!$A$2:$J$231,3,FALSE))</f>
        <v>Tadeáš</v>
      </c>
      <c r="D100" s="130" t="str">
        <f>IF($E100=0,".",VLOOKUP($E100,'databáze '!$A$2:$J$231,7,FALSE))</f>
        <v>TJ MG Cheb</v>
      </c>
      <c r="E100" s="131">
        <v>2592</v>
      </c>
      <c r="F100" s="184" t="str">
        <f>IF($E100=0,".",VLOOKUP($E100,'databáze '!$A$2:$J$231,4,FALSE))</f>
        <v>J</v>
      </c>
      <c r="G100" s="133">
        <f>IF($E100=0,".",VLOOKUP($E100,'databáze '!$A$2:$J$231,8,FALSE))</f>
        <v>4</v>
      </c>
      <c r="H100" s="153">
        <v>30</v>
      </c>
      <c r="I100" s="153">
        <v>40</v>
      </c>
      <c r="J100" s="153">
        <v>32</v>
      </c>
      <c r="K100" s="153">
        <v>33</v>
      </c>
      <c r="L100" s="153">
        <v>30</v>
      </c>
      <c r="M100" s="153">
        <v>34</v>
      </c>
      <c r="N100" s="153">
        <v>35</v>
      </c>
      <c r="O100" s="153">
        <v>34</v>
      </c>
      <c r="P100" s="134">
        <f>SUM(H100:O100)</f>
        <v>268</v>
      </c>
      <c r="Q100" s="128">
        <v>21</v>
      </c>
      <c r="R100" s="136">
        <f>P100/8</f>
        <v>33.5</v>
      </c>
      <c r="S100" s="137">
        <f>MAX($H100:$O100)-MIN($H100:$O100)</f>
        <v>10</v>
      </c>
      <c r="T100" s="137">
        <f>LARGE($H100:$O100,2)-SMALL($H100:$O100,2)</f>
        <v>5</v>
      </c>
    </row>
    <row r="101" spans="1:20" ht="12.75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9"/>
      <c r="Q101" s="173"/>
      <c r="R101" s="173"/>
      <c r="S101" s="173"/>
      <c r="T101" s="173"/>
    </row>
    <row r="102" spans="1:20" ht="12.75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9"/>
      <c r="Q102" s="173"/>
      <c r="R102" s="173"/>
      <c r="S102" s="173"/>
      <c r="T102" s="173"/>
    </row>
    <row r="103" spans="1:20" ht="12.75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9"/>
      <c r="Q103" s="173"/>
      <c r="R103" s="173"/>
      <c r="S103" s="173"/>
      <c r="T103" s="173"/>
    </row>
    <row r="104" spans="1:20" ht="12.75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9"/>
      <c r="Q104" s="173"/>
      <c r="R104" s="173"/>
      <c r="S104" s="173"/>
      <c r="T104" s="173"/>
    </row>
    <row r="105" spans="1:20" ht="12.75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9"/>
      <c r="Q105" s="173"/>
      <c r="R105" s="173"/>
      <c r="S105" s="173"/>
      <c r="T105" s="173"/>
    </row>
    <row r="106" spans="1:20" ht="12.75">
      <c r="A106" s="196" t="s">
        <v>491</v>
      </c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</row>
    <row r="107" spans="1:20" s="177" customFormat="1" ht="19.5">
      <c r="A107" s="174" t="s">
        <v>483</v>
      </c>
      <c r="B107" s="174" t="s">
        <v>30</v>
      </c>
      <c r="C107" s="174" t="s">
        <v>31</v>
      </c>
      <c r="D107" s="174" t="s">
        <v>294</v>
      </c>
      <c r="E107" s="174" t="s">
        <v>319</v>
      </c>
      <c r="F107" s="174" t="s">
        <v>32</v>
      </c>
      <c r="G107" s="174" t="s">
        <v>36</v>
      </c>
      <c r="H107" s="174" t="s">
        <v>320</v>
      </c>
      <c r="I107" s="174" t="s">
        <v>321</v>
      </c>
      <c r="J107" s="174" t="s">
        <v>322</v>
      </c>
      <c r="K107" s="174" t="s">
        <v>323</v>
      </c>
      <c r="L107" s="174" t="s">
        <v>360</v>
      </c>
      <c r="M107" s="174" t="s">
        <v>361</v>
      </c>
      <c r="N107" s="174" t="s">
        <v>362</v>
      </c>
      <c r="O107" s="174" t="s">
        <v>363</v>
      </c>
      <c r="P107" s="174" t="s">
        <v>324</v>
      </c>
      <c r="Q107" s="174" t="s">
        <v>295</v>
      </c>
      <c r="R107" s="180" t="s">
        <v>490</v>
      </c>
      <c r="S107" s="174" t="s">
        <v>454</v>
      </c>
      <c r="T107" s="174" t="s">
        <v>455</v>
      </c>
    </row>
    <row r="108" spans="1:20" ht="12.75">
      <c r="A108" s="159">
        <v>1</v>
      </c>
      <c r="B108" s="129" t="str">
        <f>IF(E108=0,".",VLOOKUP($E108,'databáze '!$A$2:$J$231,2,FALSE))</f>
        <v>Fryšová</v>
      </c>
      <c r="C108" s="129" t="str">
        <f>IF($E108=0,".",VLOOKUP($E108,'databáze '!$A$2:$J$231,3,FALSE))</f>
        <v>Anna</v>
      </c>
      <c r="D108" s="130" t="str">
        <f>IF($E108=0,".",VLOOKUP($E108,'databáze '!$A$2:$J$231,7,FALSE))</f>
        <v>SK GC Fr. Lázně</v>
      </c>
      <c r="E108" s="131">
        <v>2789</v>
      </c>
      <c r="F108" s="184" t="str">
        <f>IF($E108=0,".",VLOOKUP($E108,'databáze '!$A$2:$J$231,4,FALSE))</f>
        <v>Ju</v>
      </c>
      <c r="G108" s="133">
        <f>IF($E108=0,".",VLOOKUP($E108,'databáze '!$A$2:$J$231,8,FALSE))</f>
        <v>2</v>
      </c>
      <c r="H108" s="153">
        <v>33</v>
      </c>
      <c r="I108" s="153">
        <v>25</v>
      </c>
      <c r="J108" s="153">
        <v>25</v>
      </c>
      <c r="K108" s="153">
        <v>27</v>
      </c>
      <c r="L108" s="153">
        <v>27</v>
      </c>
      <c r="M108" s="153">
        <v>28</v>
      </c>
      <c r="N108" s="153">
        <v>25</v>
      </c>
      <c r="O108" s="153">
        <v>23</v>
      </c>
      <c r="P108" s="134">
        <f>SUM(H108:O108)</f>
        <v>213</v>
      </c>
      <c r="Q108" s="135">
        <v>67</v>
      </c>
      <c r="R108" s="136">
        <f>P108/8</f>
        <v>26.625</v>
      </c>
      <c r="S108" s="137">
        <f>MAX($H108:$O108)-MIN($H108:$O108)</f>
        <v>10</v>
      </c>
      <c r="T108" s="137">
        <f>LARGE($H108:$O108,2)-SMALL($H108:$O108,2)</f>
        <v>3</v>
      </c>
    </row>
    <row r="109" spans="1:20" ht="12.75">
      <c r="A109" s="159">
        <v>2</v>
      </c>
      <c r="B109" s="129" t="str">
        <f>IF(E109=0,".",VLOOKUP($E109,'databáze '!$A$2:$J$231,2,FALSE))</f>
        <v>Kopecká</v>
      </c>
      <c r="C109" s="129" t="str">
        <f>IF($E109=0,".",VLOOKUP($E109,'databáze '!$A$2:$J$231,3,FALSE))</f>
        <v>Veronika</v>
      </c>
      <c r="D109" s="130" t="str">
        <f>IF($E109=0,".",VLOOKUP($E109,'databáze '!$A$2:$J$231,7,FALSE))</f>
        <v>TJ MG Cheb</v>
      </c>
      <c r="E109" s="131">
        <v>3363</v>
      </c>
      <c r="F109" s="184" t="str">
        <f>IF($E109=0,".",VLOOKUP($E109,'databáze '!$A$2:$J$231,4,FALSE))</f>
        <v>Ju</v>
      </c>
      <c r="G109" s="133">
        <f>IF($E109=0,".",VLOOKUP($E109,'databáze '!$A$2:$J$231,8,FALSE))</f>
        <v>3</v>
      </c>
      <c r="H109" s="153">
        <v>30</v>
      </c>
      <c r="I109" s="153">
        <v>33</v>
      </c>
      <c r="J109" s="153">
        <v>41</v>
      </c>
      <c r="K109" s="153">
        <v>36</v>
      </c>
      <c r="L109" s="153">
        <v>34</v>
      </c>
      <c r="M109" s="153">
        <v>34</v>
      </c>
      <c r="N109" s="153">
        <v>36</v>
      </c>
      <c r="O109" s="153">
        <v>26</v>
      </c>
      <c r="P109" s="134">
        <f>SUM(H109:O109)</f>
        <v>270</v>
      </c>
      <c r="Q109" s="128">
        <v>19</v>
      </c>
      <c r="R109" s="136">
        <f>P109/8</f>
        <v>33.75</v>
      </c>
      <c r="S109" s="137">
        <f>MAX($H109:$O109)-MIN($H109:$O109)</f>
        <v>15</v>
      </c>
      <c r="T109" s="137">
        <f>LARGE($H109:$O109,2)-SMALL($H109:$O109,2)</f>
        <v>6</v>
      </c>
    </row>
    <row r="110" spans="1:20" ht="12.75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9"/>
      <c r="Q110" s="179"/>
      <c r="R110" s="179"/>
      <c r="S110" s="179"/>
      <c r="T110" s="179"/>
    </row>
    <row r="111" spans="1:20" ht="12.75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9"/>
      <c r="Q111" s="179"/>
      <c r="R111" s="179"/>
      <c r="S111" s="179"/>
      <c r="T111" s="179"/>
    </row>
    <row r="112" spans="1:20" ht="12.75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9"/>
      <c r="Q112" s="179"/>
      <c r="R112" s="179"/>
      <c r="S112" s="179"/>
      <c r="T112" s="179"/>
    </row>
    <row r="113" spans="1:20" ht="12.75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9"/>
      <c r="Q113" s="179"/>
      <c r="R113" s="179"/>
      <c r="S113" s="179"/>
      <c r="T113" s="179"/>
    </row>
    <row r="114" spans="1:6" ht="12.75">
      <c r="A114" s="178"/>
      <c r="B114" s="178"/>
      <c r="C114" s="178"/>
      <c r="D114" s="178"/>
      <c r="E114" s="178"/>
      <c r="F114" s="178"/>
    </row>
    <row r="115" spans="1:20" ht="12.75">
      <c r="A115" s="196" t="s">
        <v>485</v>
      </c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</row>
    <row r="116" spans="1:20" s="177" customFormat="1" ht="19.5">
      <c r="A116" s="174" t="s">
        <v>483</v>
      </c>
      <c r="B116" s="174" t="s">
        <v>30</v>
      </c>
      <c r="C116" s="174" t="s">
        <v>31</v>
      </c>
      <c r="D116" s="174" t="s">
        <v>294</v>
      </c>
      <c r="E116" s="174" t="s">
        <v>319</v>
      </c>
      <c r="F116" s="174" t="s">
        <v>32</v>
      </c>
      <c r="G116" s="174" t="s">
        <v>36</v>
      </c>
      <c r="H116" s="174" t="s">
        <v>320</v>
      </c>
      <c r="I116" s="174" t="s">
        <v>321</v>
      </c>
      <c r="J116" s="174" t="s">
        <v>322</v>
      </c>
      <c r="K116" s="174" t="s">
        <v>323</v>
      </c>
      <c r="L116" s="174" t="s">
        <v>360</v>
      </c>
      <c r="M116" s="174" t="s">
        <v>361</v>
      </c>
      <c r="N116" s="174" t="s">
        <v>362</v>
      </c>
      <c r="O116" s="174" t="s">
        <v>363</v>
      </c>
      <c r="P116" s="174" t="s">
        <v>324</v>
      </c>
      <c r="Q116" s="174" t="s">
        <v>295</v>
      </c>
      <c r="R116" s="180" t="s">
        <v>490</v>
      </c>
      <c r="S116" s="174" t="s">
        <v>454</v>
      </c>
      <c r="T116" s="174" t="s">
        <v>455</v>
      </c>
    </row>
    <row r="117" spans="1:20" ht="12.75">
      <c r="A117" s="159">
        <v>1</v>
      </c>
      <c r="B117" s="129" t="str">
        <f>IF(E117=0,".",VLOOKUP($E117,'databáze '!$A$2:$J$231,2,FALSE))</f>
        <v>Vlček</v>
      </c>
      <c r="C117" s="129" t="str">
        <f>IF($E117=0,".",VLOOKUP($E117,'databáze '!$A$2:$J$231,3,FALSE))</f>
        <v>Marek</v>
      </c>
      <c r="D117" s="130" t="str">
        <f>IF($E117=0,".",VLOOKUP($E117,'databáze '!$A$2:$J$231,7,FALSE))</f>
        <v>MGC Hradečtí Orli</v>
      </c>
      <c r="E117" s="131">
        <v>3091</v>
      </c>
      <c r="F117" s="132" t="str">
        <f>IF($E117=0,".",VLOOKUP($E117,'databáze '!$A$2:$J$231,4,FALSE))</f>
        <v>žák</v>
      </c>
      <c r="G117" s="133" t="str">
        <f>IF($E117=0,".",VLOOKUP($E117,'databáze '!$A$2:$J$231,8,FALSE))</f>
        <v>M</v>
      </c>
      <c r="H117" s="153">
        <v>29</v>
      </c>
      <c r="I117" s="153">
        <v>24</v>
      </c>
      <c r="J117" s="153">
        <v>21</v>
      </c>
      <c r="K117" s="153">
        <v>22</v>
      </c>
      <c r="L117" s="153">
        <v>29</v>
      </c>
      <c r="M117" s="153">
        <v>25</v>
      </c>
      <c r="N117" s="153">
        <v>26</v>
      </c>
      <c r="O117" s="153">
        <v>24</v>
      </c>
      <c r="P117" s="134">
        <f>SUM(H117:O117)</f>
        <v>200</v>
      </c>
      <c r="Q117" s="135">
        <v>78</v>
      </c>
      <c r="R117" s="136">
        <f>P117/8</f>
        <v>25</v>
      </c>
      <c r="S117" s="137">
        <f>MAX($H117:$O117)-MIN($H117:$O117)</f>
        <v>8</v>
      </c>
      <c r="T117" s="137">
        <f>LARGE($H117:$O117,2)-SMALL($H117:$O117,2)</f>
        <v>7</v>
      </c>
    </row>
    <row r="118" spans="1:20" ht="12.75">
      <c r="A118" s="159">
        <v>2</v>
      </c>
      <c r="B118" s="129" t="str">
        <f>IF(E118=0,".",VLOOKUP($E118,'databáze '!$A$2:$J$231,2,FALSE))</f>
        <v>Bednář</v>
      </c>
      <c r="C118" s="129" t="str">
        <f>IF($E118=0,".",VLOOKUP($E118,'databáze '!$A$2:$J$231,3,FALSE))</f>
        <v>Martin</v>
      </c>
      <c r="D118" s="130" t="str">
        <f>IF($E118=0,".",VLOOKUP($E118,'databáze '!$A$2:$J$231,7,FALSE))</f>
        <v>MGC Hradečtí Orli</v>
      </c>
      <c r="E118" s="131">
        <v>3081</v>
      </c>
      <c r="F118" s="132" t="str">
        <f>IF($E118=0,".",VLOOKUP($E118,'databáze '!$A$2:$J$231,4,FALSE))</f>
        <v>žák</v>
      </c>
      <c r="G118" s="133" t="str">
        <f>IF($E118=0,".",VLOOKUP($E118,'databáze '!$A$2:$J$231,8,FALSE))</f>
        <v>M</v>
      </c>
      <c r="H118" s="153">
        <v>29</v>
      </c>
      <c r="I118" s="153">
        <v>26</v>
      </c>
      <c r="J118" s="153">
        <v>22</v>
      </c>
      <c r="K118" s="153">
        <v>28</v>
      </c>
      <c r="L118" s="153">
        <v>27</v>
      </c>
      <c r="M118" s="153">
        <v>28</v>
      </c>
      <c r="N118" s="153">
        <v>29</v>
      </c>
      <c r="O118" s="153">
        <v>23</v>
      </c>
      <c r="P118" s="134">
        <f>SUM(H118:O118)</f>
        <v>212</v>
      </c>
      <c r="Q118" s="135">
        <v>68</v>
      </c>
      <c r="R118" s="136">
        <f>P118/8</f>
        <v>26.5</v>
      </c>
      <c r="S118" s="137">
        <f>MAX($H118:$O118)-MIN($H118:$O118)</f>
        <v>7</v>
      </c>
      <c r="T118" s="137">
        <f>LARGE($H118:$O118,2)-SMALL($H118:$O118,2)</f>
        <v>6</v>
      </c>
    </row>
    <row r="119" spans="1:20" ht="12.75">
      <c r="A119" s="159">
        <v>3</v>
      </c>
      <c r="B119" s="129" t="str">
        <f>IF(E119=0,".",VLOOKUP($E119,'databáze '!$A$2:$J$231,2,FALSE))</f>
        <v>Lojka</v>
      </c>
      <c r="C119" s="129" t="str">
        <f>IF($E119=0,".",VLOOKUP($E119,'databáze '!$A$2:$J$231,3,FALSE))</f>
        <v>Michal</v>
      </c>
      <c r="D119" s="130" t="str">
        <f>IF($E119=0,".",VLOOKUP($E119,'databáze '!$A$2:$J$231,7,FALSE))</f>
        <v>TJ MG Cheb</v>
      </c>
      <c r="E119" s="131">
        <v>3360</v>
      </c>
      <c r="F119" s="132" t="str">
        <f>IF($E119=0,".",VLOOKUP($E119,'databáze '!$A$2:$J$231,4,FALSE))</f>
        <v>žák</v>
      </c>
      <c r="G119" s="133">
        <f>IF($E119=0,".",VLOOKUP($E119,'databáze '!$A$2:$J$231,8,FALSE))</f>
        <v>2</v>
      </c>
      <c r="H119" s="153">
        <v>33</v>
      </c>
      <c r="I119" s="153">
        <v>24</v>
      </c>
      <c r="J119" s="153">
        <v>32</v>
      </c>
      <c r="K119" s="153">
        <v>30</v>
      </c>
      <c r="L119" s="153">
        <v>30</v>
      </c>
      <c r="M119" s="153">
        <v>33</v>
      </c>
      <c r="N119" s="153">
        <v>26</v>
      </c>
      <c r="O119" s="153">
        <v>31</v>
      </c>
      <c r="P119" s="134">
        <f>SUM(H119:O119)</f>
        <v>239</v>
      </c>
      <c r="Q119" s="128">
        <v>45</v>
      </c>
      <c r="R119" s="136">
        <f>P119/8</f>
        <v>29.875</v>
      </c>
      <c r="S119" s="137">
        <f>MAX($H119:$O119)-MIN($H119:$O119)</f>
        <v>9</v>
      </c>
      <c r="T119" s="137">
        <f>LARGE($H119:$O119,2)-SMALL($H119:$O119,2)</f>
        <v>7</v>
      </c>
    </row>
    <row r="120" spans="1:20" ht="12.75">
      <c r="A120" s="159">
        <v>4</v>
      </c>
      <c r="B120" s="129" t="str">
        <f>IF(E120=0,".",VLOOKUP($E120,'databáze '!$A$2:$J$231,2,FALSE))</f>
        <v>Malárik</v>
      </c>
      <c r="C120" s="129" t="str">
        <f>IF($E120=0,".",VLOOKUP($E120,'databáze '!$A$2:$J$231,3,FALSE))</f>
        <v>Michal</v>
      </c>
      <c r="D120" s="130" t="str">
        <f>IF($E120=0,".",VLOOKUP($E120,'databáze '!$A$2:$J$231,7,FALSE))</f>
        <v>SK GC Fr. Lázně</v>
      </c>
      <c r="E120" s="131">
        <v>3475</v>
      </c>
      <c r="F120" s="132" t="str">
        <f>IF($E120=0,".",VLOOKUP($E120,'databáze '!$A$2:$J$231,4,FALSE))</f>
        <v>žák</v>
      </c>
      <c r="G120" s="133">
        <f>IF($E120=0,".",VLOOKUP($E120,'databáze '!$A$2:$J$231,8,FALSE))</f>
        <v>0</v>
      </c>
      <c r="H120" s="153">
        <v>35</v>
      </c>
      <c r="I120" s="153">
        <v>30</v>
      </c>
      <c r="J120" s="153">
        <v>28</v>
      </c>
      <c r="K120" s="153">
        <v>32</v>
      </c>
      <c r="L120" s="153">
        <v>31</v>
      </c>
      <c r="M120" s="153">
        <v>33</v>
      </c>
      <c r="N120" s="153">
        <v>29</v>
      </c>
      <c r="O120" s="153">
        <v>32</v>
      </c>
      <c r="P120" s="134">
        <f>SUM(H120:O120)</f>
        <v>250</v>
      </c>
      <c r="Q120" s="128">
        <v>36</v>
      </c>
      <c r="R120" s="136">
        <f>P120/8</f>
        <v>31.25</v>
      </c>
      <c r="S120" s="137">
        <f>MAX($H120:$O120)-MIN($H120:$O120)</f>
        <v>7</v>
      </c>
      <c r="T120" s="137">
        <f>LARGE($H120:$O120,2)-SMALL($H120:$O120,2)</f>
        <v>4</v>
      </c>
    </row>
    <row r="121" spans="1:20" ht="12.75">
      <c r="A121" s="159">
        <v>5</v>
      </c>
      <c r="B121" s="129" t="str">
        <f>IF(E121=0,".",VLOOKUP($E121,'databáze '!$A$2:$J$231,2,FALSE))</f>
        <v>Hubinger</v>
      </c>
      <c r="C121" s="129" t="str">
        <f>IF($E121=0,".",VLOOKUP($E121,'databáze '!$A$2:$J$231,3,FALSE))</f>
        <v>Josef</v>
      </c>
      <c r="D121" s="130" t="str">
        <f>IF($E121=0,".",VLOOKUP($E121,'databáze '!$A$2:$J$231,7,FALSE))</f>
        <v>MGC Plzeň</v>
      </c>
      <c r="E121" s="131">
        <v>3233</v>
      </c>
      <c r="F121" s="132" t="str">
        <f>IF($E121=0,".",VLOOKUP($E121,'databáze '!$A$2:$J$231,4,FALSE))</f>
        <v>žák</v>
      </c>
      <c r="G121" s="133">
        <f>IF($E121=0,".",VLOOKUP($E121,'databáze '!$A$2:$J$231,8,FALSE))</f>
        <v>2</v>
      </c>
      <c r="H121" s="153">
        <v>29</v>
      </c>
      <c r="I121" s="153">
        <v>29</v>
      </c>
      <c r="J121" s="153">
        <v>38</v>
      </c>
      <c r="K121" s="153">
        <v>29</v>
      </c>
      <c r="L121" s="153">
        <v>31</v>
      </c>
      <c r="M121" s="153">
        <v>28</v>
      </c>
      <c r="N121" s="153">
        <v>29</v>
      </c>
      <c r="O121" s="153">
        <v>39</v>
      </c>
      <c r="P121" s="134">
        <f>SUM(H121:O121)</f>
        <v>252</v>
      </c>
      <c r="Q121" s="128">
        <v>34</v>
      </c>
      <c r="R121" s="136">
        <f>P121/8</f>
        <v>31.5</v>
      </c>
      <c r="S121" s="137">
        <f>MAX($H121:$O121)-MIN($H121:$O121)</f>
        <v>11</v>
      </c>
      <c r="T121" s="137">
        <f>LARGE($H121:$O121,2)-SMALL($H121:$O121,2)</f>
        <v>9</v>
      </c>
    </row>
  </sheetData>
  <sheetProtection/>
  <mergeCells count="8">
    <mergeCell ref="A1:T1"/>
    <mergeCell ref="A40:T40"/>
    <mergeCell ref="A78:T78"/>
    <mergeCell ref="A115:T115"/>
    <mergeCell ref="A28:T28"/>
    <mergeCell ref="A66:T66"/>
    <mergeCell ref="A94:T94"/>
    <mergeCell ref="A106:T106"/>
  </mergeCells>
  <conditionalFormatting sqref="F117:F121 F68:F72 F30:F35 F96:F100 F108:F109 F42:F63 F3:F23 F80:F88">
    <cfRule type="cellIs" priority="1" dxfId="2" operator="equal" stopIfTrue="1">
      <formula>"žá"</formula>
    </cfRule>
    <cfRule type="cellIs" priority="2" dxfId="1" operator="equal" stopIfTrue="1">
      <formula>"m"</formula>
    </cfRule>
    <cfRule type="cellIs" priority="3" dxfId="0" operator="equal" stopIfTrue="1">
      <formula>"ž"</formula>
    </cfRule>
  </conditionalFormatting>
  <printOptions/>
  <pageMargins left="0.1968503937007874" right="0.1968503937007874" top="0.3937007874015748" bottom="0.5905511811023623" header="0.5118110236220472" footer="0.5118110236220472"/>
  <pageSetup horizontalDpi="600" verticalDpi="600" orientation="portrait" paperSize="9" scale="95" r:id="rId1"/>
  <headerFooter alignWithMargins="0">
    <oddFooter>&amp;L&amp;8 2. BT Fr.Lázně 2009&amp;C&amp;8jednotlivci dle kategorií&amp;R&amp;8&amp;P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E138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83" width="1.7109375" style="0" customWidth="1"/>
    <col min="85" max="97" width="1.421875" style="0" customWidth="1"/>
    <col min="98" max="112" width="1.7109375" style="0" customWidth="1"/>
  </cols>
  <sheetData>
    <row r="1" spans="1:83" ht="12.75">
      <c r="A1" s="271" t="s">
        <v>419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</row>
    <row r="2" spans="1:83" ht="12.7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</row>
    <row r="3" spans="1:8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</row>
    <row r="4" spans="1:83" ht="6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4"/>
      <c r="AC4" s="102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4"/>
      <c r="BE4" s="102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4"/>
    </row>
    <row r="5" spans="1:83" ht="14.25">
      <c r="A5" s="105"/>
      <c r="B5" s="243" t="s">
        <v>73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2" t="s">
        <v>369</v>
      </c>
      <c r="U5" s="242"/>
      <c r="V5" s="244" t="s">
        <v>295</v>
      </c>
      <c r="W5" s="244"/>
      <c r="X5" s="244"/>
      <c r="Y5" s="242">
        <v>7</v>
      </c>
      <c r="Z5" s="242"/>
      <c r="AA5" s="106"/>
      <c r="AC5" s="105"/>
      <c r="AD5" s="243" t="s">
        <v>60</v>
      </c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2" t="s">
        <v>369</v>
      </c>
      <c r="AW5" s="242"/>
      <c r="AX5" s="244" t="s">
        <v>295</v>
      </c>
      <c r="AY5" s="244"/>
      <c r="AZ5" s="244"/>
      <c r="BA5" s="242">
        <v>5</v>
      </c>
      <c r="BB5" s="242"/>
      <c r="BC5" s="106"/>
      <c r="BE5" s="105"/>
      <c r="BF5" s="243" t="s">
        <v>326</v>
      </c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2" t="s">
        <v>369</v>
      </c>
      <c r="BY5" s="242"/>
      <c r="BZ5" s="244" t="s">
        <v>295</v>
      </c>
      <c r="CA5" s="244"/>
      <c r="CB5" s="244"/>
      <c r="CC5" s="242">
        <v>4</v>
      </c>
      <c r="CD5" s="242"/>
      <c r="CE5" s="106"/>
    </row>
    <row r="6" spans="1:83" ht="12.75">
      <c r="A6" s="105"/>
      <c r="B6" s="107">
        <v>1</v>
      </c>
      <c r="C6" s="241" t="s">
        <v>372</v>
      </c>
      <c r="D6" s="241"/>
      <c r="E6" s="241"/>
      <c r="F6" s="241"/>
      <c r="G6" s="241"/>
      <c r="H6" s="241"/>
      <c r="I6" s="241"/>
      <c r="J6" s="241"/>
      <c r="K6" s="241"/>
      <c r="L6" s="241"/>
      <c r="M6" s="239">
        <v>24</v>
      </c>
      <c r="N6" s="239"/>
      <c r="O6" s="239"/>
      <c r="P6" s="239">
        <v>27</v>
      </c>
      <c r="Q6" s="239"/>
      <c r="R6" s="239"/>
      <c r="S6" s="239">
        <v>24</v>
      </c>
      <c r="T6" s="239"/>
      <c r="U6" s="239"/>
      <c r="V6" s="239">
        <v>24</v>
      </c>
      <c r="W6" s="239"/>
      <c r="X6" s="239"/>
      <c r="Y6" s="236">
        <f>SUM(M6:X6)</f>
        <v>99</v>
      </c>
      <c r="Z6" s="236"/>
      <c r="AA6" s="106"/>
      <c r="AC6" s="105"/>
      <c r="AD6" s="107">
        <v>1</v>
      </c>
      <c r="AE6" s="241" t="s">
        <v>370</v>
      </c>
      <c r="AF6" s="241"/>
      <c r="AG6" s="241"/>
      <c r="AH6" s="241"/>
      <c r="AI6" s="241"/>
      <c r="AJ6" s="241"/>
      <c r="AK6" s="241"/>
      <c r="AL6" s="241"/>
      <c r="AM6" s="241"/>
      <c r="AN6" s="241"/>
      <c r="AO6" s="239">
        <v>23</v>
      </c>
      <c r="AP6" s="239"/>
      <c r="AQ6" s="239"/>
      <c r="AR6" s="239">
        <v>26</v>
      </c>
      <c r="AS6" s="239"/>
      <c r="AT6" s="239"/>
      <c r="AU6" s="239">
        <v>24</v>
      </c>
      <c r="AV6" s="239"/>
      <c r="AW6" s="239"/>
      <c r="AX6" s="239">
        <v>26</v>
      </c>
      <c r="AY6" s="239"/>
      <c r="AZ6" s="239"/>
      <c r="BA6" s="236">
        <f aca="true" t="shared" si="0" ref="BA6:BA11">SUM(AO6:AZ6)</f>
        <v>99</v>
      </c>
      <c r="BB6" s="236"/>
      <c r="BC6" s="106"/>
      <c r="BE6" s="105"/>
      <c r="BF6" s="107">
        <v>1</v>
      </c>
      <c r="BG6" s="241" t="s">
        <v>391</v>
      </c>
      <c r="BH6" s="241"/>
      <c r="BI6" s="241"/>
      <c r="BJ6" s="241"/>
      <c r="BK6" s="241"/>
      <c r="BL6" s="241"/>
      <c r="BM6" s="241"/>
      <c r="BN6" s="241"/>
      <c r="BO6" s="241"/>
      <c r="BP6" s="241"/>
      <c r="BQ6" s="239">
        <v>30</v>
      </c>
      <c r="BR6" s="239"/>
      <c r="BS6" s="239"/>
      <c r="BT6" s="239">
        <v>24</v>
      </c>
      <c r="BU6" s="239"/>
      <c r="BV6" s="239"/>
      <c r="BW6" s="239">
        <v>26</v>
      </c>
      <c r="BX6" s="239"/>
      <c r="BY6" s="239"/>
      <c r="BZ6" s="239">
        <v>26</v>
      </c>
      <c r="CA6" s="239"/>
      <c r="CB6" s="239"/>
      <c r="CC6" s="236">
        <f aca="true" t="shared" si="1" ref="CC6:CC11">SUM(BQ6:CB6)</f>
        <v>106</v>
      </c>
      <c r="CD6" s="236"/>
      <c r="CE6" s="106"/>
    </row>
    <row r="7" spans="1:83" ht="12.75">
      <c r="A7" s="105"/>
      <c r="B7" s="107">
        <v>2</v>
      </c>
      <c r="C7" s="241" t="s">
        <v>384</v>
      </c>
      <c r="D7" s="241"/>
      <c r="E7" s="241"/>
      <c r="F7" s="241"/>
      <c r="G7" s="241"/>
      <c r="H7" s="241"/>
      <c r="I7" s="241"/>
      <c r="J7" s="241"/>
      <c r="K7" s="241"/>
      <c r="L7" s="241"/>
      <c r="M7" s="239">
        <v>21</v>
      </c>
      <c r="N7" s="239"/>
      <c r="O7" s="239"/>
      <c r="P7" s="239">
        <v>29</v>
      </c>
      <c r="Q7" s="239"/>
      <c r="R7" s="239"/>
      <c r="S7" s="239">
        <v>33</v>
      </c>
      <c r="T7" s="239"/>
      <c r="U7" s="239"/>
      <c r="V7" s="239">
        <v>27</v>
      </c>
      <c r="W7" s="239"/>
      <c r="X7" s="239"/>
      <c r="Y7" s="236">
        <f>SUM(M7:X7)</f>
        <v>110</v>
      </c>
      <c r="Z7" s="236"/>
      <c r="AA7" s="106"/>
      <c r="AC7" s="105"/>
      <c r="AD7" s="107">
        <v>2</v>
      </c>
      <c r="AE7" s="241" t="s">
        <v>373</v>
      </c>
      <c r="AF7" s="241"/>
      <c r="AG7" s="241"/>
      <c r="AH7" s="241"/>
      <c r="AI7" s="241"/>
      <c r="AJ7" s="241"/>
      <c r="AK7" s="241"/>
      <c r="AL7" s="241"/>
      <c r="AM7" s="241"/>
      <c r="AN7" s="241"/>
      <c r="AO7" s="239">
        <v>27</v>
      </c>
      <c r="AP7" s="239"/>
      <c r="AQ7" s="239"/>
      <c r="AR7" s="239">
        <v>29</v>
      </c>
      <c r="AS7" s="239"/>
      <c r="AT7" s="239"/>
      <c r="AU7" s="239">
        <v>25</v>
      </c>
      <c r="AV7" s="239"/>
      <c r="AW7" s="239"/>
      <c r="AX7" s="239">
        <v>24</v>
      </c>
      <c r="AY7" s="239"/>
      <c r="AZ7" s="239"/>
      <c r="BA7" s="236">
        <f t="shared" si="0"/>
        <v>105</v>
      </c>
      <c r="BB7" s="236"/>
      <c r="BC7" s="106"/>
      <c r="BE7" s="105"/>
      <c r="BF7" s="107">
        <v>2</v>
      </c>
      <c r="BG7" s="241" t="s">
        <v>393</v>
      </c>
      <c r="BH7" s="241"/>
      <c r="BI7" s="241"/>
      <c r="BJ7" s="241"/>
      <c r="BK7" s="241"/>
      <c r="BL7" s="241"/>
      <c r="BM7" s="241"/>
      <c r="BN7" s="241"/>
      <c r="BO7" s="241"/>
      <c r="BP7" s="241"/>
      <c r="BQ7" s="239">
        <v>30</v>
      </c>
      <c r="BR7" s="239"/>
      <c r="BS7" s="239"/>
      <c r="BT7" s="239">
        <v>24</v>
      </c>
      <c r="BU7" s="239"/>
      <c r="BV7" s="239"/>
      <c r="BW7" s="239">
        <v>28</v>
      </c>
      <c r="BX7" s="239"/>
      <c r="BY7" s="239"/>
      <c r="BZ7" s="239">
        <v>28</v>
      </c>
      <c r="CA7" s="239"/>
      <c r="CB7" s="239"/>
      <c r="CC7" s="236">
        <f t="shared" si="1"/>
        <v>110</v>
      </c>
      <c r="CD7" s="236"/>
      <c r="CE7" s="106"/>
    </row>
    <row r="8" spans="1:83" ht="12.75">
      <c r="A8" s="105"/>
      <c r="B8" s="107">
        <v>3</v>
      </c>
      <c r="C8" s="241" t="s">
        <v>377</v>
      </c>
      <c r="D8" s="241"/>
      <c r="E8" s="241"/>
      <c r="F8" s="241"/>
      <c r="G8" s="241"/>
      <c r="H8" s="241"/>
      <c r="I8" s="241"/>
      <c r="J8" s="241"/>
      <c r="K8" s="241"/>
      <c r="L8" s="241"/>
      <c r="M8" s="239">
        <v>25</v>
      </c>
      <c r="N8" s="239"/>
      <c r="O8" s="239"/>
      <c r="P8" s="239">
        <v>25</v>
      </c>
      <c r="Q8" s="239"/>
      <c r="R8" s="239"/>
      <c r="S8" s="239">
        <v>24</v>
      </c>
      <c r="T8" s="239"/>
      <c r="U8" s="239"/>
      <c r="V8" s="239">
        <v>28</v>
      </c>
      <c r="W8" s="239"/>
      <c r="X8" s="239"/>
      <c r="Y8" s="236">
        <f>SUM(M8:X8)</f>
        <v>102</v>
      </c>
      <c r="Z8" s="236"/>
      <c r="AA8" s="106"/>
      <c r="AC8" s="105"/>
      <c r="AD8" s="107">
        <v>3</v>
      </c>
      <c r="AE8" s="241" t="s">
        <v>378</v>
      </c>
      <c r="AF8" s="241"/>
      <c r="AG8" s="241"/>
      <c r="AH8" s="241"/>
      <c r="AI8" s="241"/>
      <c r="AJ8" s="241"/>
      <c r="AK8" s="241"/>
      <c r="AL8" s="241"/>
      <c r="AM8" s="241"/>
      <c r="AN8" s="241"/>
      <c r="AO8" s="239">
        <v>26</v>
      </c>
      <c r="AP8" s="239"/>
      <c r="AQ8" s="239"/>
      <c r="AR8" s="239">
        <v>22</v>
      </c>
      <c r="AS8" s="239"/>
      <c r="AT8" s="239"/>
      <c r="AU8" s="239">
        <v>30</v>
      </c>
      <c r="AV8" s="239"/>
      <c r="AW8" s="239"/>
      <c r="AX8" s="239">
        <v>24</v>
      </c>
      <c r="AY8" s="239"/>
      <c r="AZ8" s="239"/>
      <c r="BA8" s="236">
        <f t="shared" si="0"/>
        <v>102</v>
      </c>
      <c r="BB8" s="236"/>
      <c r="BC8" s="106"/>
      <c r="BE8" s="105"/>
      <c r="BF8" s="107">
        <v>3</v>
      </c>
      <c r="BG8" s="241" t="s">
        <v>418</v>
      </c>
      <c r="BH8" s="241"/>
      <c r="BI8" s="241"/>
      <c r="BJ8" s="241"/>
      <c r="BK8" s="241"/>
      <c r="BL8" s="241"/>
      <c r="BM8" s="241"/>
      <c r="BN8" s="241"/>
      <c r="BO8" s="241"/>
      <c r="BP8" s="241"/>
      <c r="BQ8" s="239">
        <v>28</v>
      </c>
      <c r="BR8" s="239"/>
      <c r="BS8" s="239"/>
      <c r="BT8" s="239">
        <v>24</v>
      </c>
      <c r="BU8" s="239"/>
      <c r="BV8" s="239"/>
      <c r="BW8" s="239">
        <v>24</v>
      </c>
      <c r="BX8" s="239"/>
      <c r="BY8" s="239"/>
      <c r="BZ8" s="239">
        <v>23</v>
      </c>
      <c r="CA8" s="239"/>
      <c r="CB8" s="239"/>
      <c r="CC8" s="236">
        <f t="shared" si="1"/>
        <v>99</v>
      </c>
      <c r="CD8" s="236"/>
      <c r="CE8" s="106"/>
    </row>
    <row r="9" spans="1:83" ht="12.75">
      <c r="A9" s="105"/>
      <c r="B9" s="107">
        <v>4</v>
      </c>
      <c r="C9" s="241" t="s">
        <v>420</v>
      </c>
      <c r="D9" s="241"/>
      <c r="E9" s="241"/>
      <c r="F9" s="241"/>
      <c r="G9" s="241"/>
      <c r="H9" s="241"/>
      <c r="I9" s="241"/>
      <c r="J9" s="241"/>
      <c r="K9" s="241"/>
      <c r="L9" s="241"/>
      <c r="M9" s="239">
        <v>29</v>
      </c>
      <c r="N9" s="239"/>
      <c r="O9" s="239"/>
      <c r="P9" s="239">
        <v>24</v>
      </c>
      <c r="Q9" s="239"/>
      <c r="R9" s="239"/>
      <c r="S9" s="239">
        <v>21</v>
      </c>
      <c r="T9" s="239"/>
      <c r="U9" s="239"/>
      <c r="V9" s="239">
        <v>22</v>
      </c>
      <c r="W9" s="239"/>
      <c r="X9" s="239"/>
      <c r="Y9" s="236">
        <f>SUM(M9:X9)</f>
        <v>96</v>
      </c>
      <c r="Z9" s="236"/>
      <c r="AA9" s="106"/>
      <c r="AC9" s="105"/>
      <c r="AD9" s="107">
        <v>4</v>
      </c>
      <c r="AE9" s="241" t="s">
        <v>397</v>
      </c>
      <c r="AF9" s="241"/>
      <c r="AG9" s="241"/>
      <c r="AH9" s="241"/>
      <c r="AI9" s="241"/>
      <c r="AJ9" s="241"/>
      <c r="AK9" s="241"/>
      <c r="AL9" s="241"/>
      <c r="AM9" s="241"/>
      <c r="AN9" s="241"/>
      <c r="AO9" s="239">
        <v>23</v>
      </c>
      <c r="AP9" s="239"/>
      <c r="AQ9" s="239"/>
      <c r="AR9" s="239">
        <v>23</v>
      </c>
      <c r="AS9" s="239"/>
      <c r="AT9" s="239"/>
      <c r="AU9" s="239">
        <v>29</v>
      </c>
      <c r="AV9" s="239"/>
      <c r="AW9" s="239"/>
      <c r="AX9" s="239">
        <v>28</v>
      </c>
      <c r="AY9" s="239"/>
      <c r="AZ9" s="239"/>
      <c r="BA9" s="236">
        <f t="shared" si="0"/>
        <v>103</v>
      </c>
      <c r="BB9" s="236"/>
      <c r="BC9" s="106"/>
      <c r="BE9" s="105"/>
      <c r="BF9" s="107">
        <v>4</v>
      </c>
      <c r="BG9" s="241" t="s">
        <v>395</v>
      </c>
      <c r="BH9" s="241"/>
      <c r="BI9" s="241"/>
      <c r="BJ9" s="241"/>
      <c r="BK9" s="241"/>
      <c r="BL9" s="241"/>
      <c r="BM9" s="241"/>
      <c r="BN9" s="241"/>
      <c r="BO9" s="241"/>
      <c r="BP9" s="241"/>
      <c r="BQ9" s="239">
        <v>27</v>
      </c>
      <c r="BR9" s="239"/>
      <c r="BS9" s="239"/>
      <c r="BT9" s="239">
        <v>29</v>
      </c>
      <c r="BU9" s="239"/>
      <c r="BV9" s="239"/>
      <c r="BW9" s="239">
        <v>26</v>
      </c>
      <c r="BX9" s="239"/>
      <c r="BY9" s="239"/>
      <c r="BZ9" s="239">
        <v>26</v>
      </c>
      <c r="CA9" s="239"/>
      <c r="CB9" s="239"/>
      <c r="CC9" s="236">
        <f t="shared" si="1"/>
        <v>108</v>
      </c>
      <c r="CD9" s="236"/>
      <c r="CE9" s="106"/>
    </row>
    <row r="10" spans="1:83" ht="12.75">
      <c r="A10" s="105"/>
      <c r="B10" s="107">
        <v>5</v>
      </c>
      <c r="C10" s="241" t="s">
        <v>380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39">
        <v>22</v>
      </c>
      <c r="N10" s="239"/>
      <c r="O10" s="239"/>
      <c r="P10" s="239">
        <v>22</v>
      </c>
      <c r="Q10" s="239"/>
      <c r="R10" s="239"/>
      <c r="S10" s="239">
        <v>27</v>
      </c>
      <c r="T10" s="239"/>
      <c r="U10" s="239"/>
      <c r="V10" s="239">
        <v>28</v>
      </c>
      <c r="W10" s="239"/>
      <c r="X10" s="239"/>
      <c r="Y10" s="236">
        <f>SUM(M10:X10)</f>
        <v>99</v>
      </c>
      <c r="Z10" s="236"/>
      <c r="AA10" s="106"/>
      <c r="AC10" s="105"/>
      <c r="AD10" s="107">
        <v>5</v>
      </c>
      <c r="AE10" s="241" t="s">
        <v>381</v>
      </c>
      <c r="AF10" s="241"/>
      <c r="AG10" s="241"/>
      <c r="AH10" s="241"/>
      <c r="AI10" s="241"/>
      <c r="AJ10" s="241"/>
      <c r="AK10" s="241"/>
      <c r="AL10" s="241"/>
      <c r="AM10" s="241"/>
      <c r="AN10" s="241"/>
      <c r="AO10" s="239">
        <v>28</v>
      </c>
      <c r="AP10" s="239"/>
      <c r="AQ10" s="239"/>
      <c r="AR10" s="239">
        <v>22</v>
      </c>
      <c r="AS10" s="239"/>
      <c r="AT10" s="239"/>
      <c r="AU10" s="239">
        <v>25</v>
      </c>
      <c r="AV10" s="239"/>
      <c r="AW10" s="239"/>
      <c r="AX10" s="239">
        <v>25</v>
      </c>
      <c r="AY10" s="239"/>
      <c r="AZ10" s="239"/>
      <c r="BA10" s="236">
        <f t="shared" si="0"/>
        <v>100</v>
      </c>
      <c r="BB10" s="236"/>
      <c r="BC10" s="106"/>
      <c r="BE10" s="105"/>
      <c r="BF10" s="107">
        <v>5</v>
      </c>
      <c r="BG10" s="241" t="s">
        <v>399</v>
      </c>
      <c r="BH10" s="241"/>
      <c r="BI10" s="241"/>
      <c r="BJ10" s="241"/>
      <c r="BK10" s="241"/>
      <c r="BL10" s="241"/>
      <c r="BM10" s="241"/>
      <c r="BN10" s="241"/>
      <c r="BO10" s="241"/>
      <c r="BP10" s="241"/>
      <c r="BQ10" s="239">
        <v>28</v>
      </c>
      <c r="BR10" s="239"/>
      <c r="BS10" s="239"/>
      <c r="BT10" s="239">
        <v>24</v>
      </c>
      <c r="BU10" s="239"/>
      <c r="BV10" s="239"/>
      <c r="BW10" s="239">
        <v>26</v>
      </c>
      <c r="BX10" s="239"/>
      <c r="BY10" s="239"/>
      <c r="BZ10" s="239">
        <v>24</v>
      </c>
      <c r="CA10" s="239"/>
      <c r="CB10" s="239"/>
      <c r="CC10" s="236">
        <f t="shared" si="1"/>
        <v>102</v>
      </c>
      <c r="CD10" s="236"/>
      <c r="CE10" s="106"/>
    </row>
    <row r="11" spans="1:83" ht="12.75">
      <c r="A11" s="105"/>
      <c r="B11" s="107" t="s">
        <v>382</v>
      </c>
      <c r="C11" s="241" t="s">
        <v>375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6"/>
      <c r="Z11" s="236"/>
      <c r="AA11" s="106"/>
      <c r="AC11" s="105"/>
      <c r="AD11" s="107" t="s">
        <v>382</v>
      </c>
      <c r="AE11" s="241" t="s">
        <v>385</v>
      </c>
      <c r="AF11" s="241"/>
      <c r="AG11" s="241"/>
      <c r="AH11" s="241"/>
      <c r="AI11" s="241"/>
      <c r="AJ11" s="241"/>
      <c r="AK11" s="241"/>
      <c r="AL11" s="241"/>
      <c r="AM11" s="241"/>
      <c r="AN11" s="241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6">
        <f t="shared" si="0"/>
        <v>0</v>
      </c>
      <c r="BB11" s="236"/>
      <c r="BC11" s="106"/>
      <c r="BE11" s="105"/>
      <c r="BF11" s="107" t="s">
        <v>382</v>
      </c>
      <c r="BG11" s="241" t="s">
        <v>401</v>
      </c>
      <c r="BH11" s="241"/>
      <c r="BI11" s="241"/>
      <c r="BJ11" s="241"/>
      <c r="BK11" s="241"/>
      <c r="BL11" s="241"/>
      <c r="BM11" s="241"/>
      <c r="BN11" s="241"/>
      <c r="BO11" s="241"/>
      <c r="BP11" s="241"/>
      <c r="BQ11" s="239">
        <v>0</v>
      </c>
      <c r="BR11" s="239"/>
      <c r="BS11" s="239"/>
      <c r="BT11" s="239">
        <v>0</v>
      </c>
      <c r="BU11" s="239"/>
      <c r="BV11" s="239"/>
      <c r="BW11" s="239">
        <v>0</v>
      </c>
      <c r="BX11" s="239"/>
      <c r="BY11" s="239"/>
      <c r="BZ11" s="239">
        <v>0</v>
      </c>
      <c r="CA11" s="239"/>
      <c r="CB11" s="239"/>
      <c r="CC11" s="236">
        <f t="shared" si="1"/>
        <v>0</v>
      </c>
      <c r="CD11" s="236"/>
      <c r="CE11" s="106"/>
    </row>
    <row r="12" spans="1:83" s="111" customFormat="1" ht="11.25">
      <c r="A12" s="108"/>
      <c r="B12" s="109"/>
      <c r="C12" s="234" t="s">
        <v>386</v>
      </c>
      <c r="D12" s="234"/>
      <c r="E12" s="234"/>
      <c r="F12" s="234"/>
      <c r="G12" s="234"/>
      <c r="H12" s="234"/>
      <c r="I12" s="234"/>
      <c r="J12" s="234"/>
      <c r="K12" s="234"/>
      <c r="L12" s="234"/>
      <c r="M12" s="236">
        <f>SUM(M6:O11)</f>
        <v>121</v>
      </c>
      <c r="N12" s="236"/>
      <c r="O12" s="236"/>
      <c r="P12" s="236">
        <f>SUM(P6:R11)</f>
        <v>127</v>
      </c>
      <c r="Q12" s="236"/>
      <c r="R12" s="236"/>
      <c r="S12" s="236">
        <f>SUM(S6:U11)</f>
        <v>129</v>
      </c>
      <c r="T12" s="236"/>
      <c r="U12" s="236"/>
      <c r="V12" s="236">
        <f>SUM(V6:X11)</f>
        <v>129</v>
      </c>
      <c r="W12" s="236"/>
      <c r="X12" s="236"/>
      <c r="Y12" s="109"/>
      <c r="Z12" s="109"/>
      <c r="AA12" s="110"/>
      <c r="AC12" s="108"/>
      <c r="AD12" s="109"/>
      <c r="AE12" s="234" t="s">
        <v>386</v>
      </c>
      <c r="AF12" s="234"/>
      <c r="AG12" s="234"/>
      <c r="AH12" s="234"/>
      <c r="AI12" s="234"/>
      <c r="AJ12" s="234"/>
      <c r="AK12" s="234"/>
      <c r="AL12" s="234"/>
      <c r="AM12" s="234"/>
      <c r="AN12" s="234"/>
      <c r="AO12" s="236">
        <f>SUM(AO6:AQ11)</f>
        <v>127</v>
      </c>
      <c r="AP12" s="236"/>
      <c r="AQ12" s="236"/>
      <c r="AR12" s="236">
        <f>SUM(AR6:AT11)</f>
        <v>122</v>
      </c>
      <c r="AS12" s="236"/>
      <c r="AT12" s="236"/>
      <c r="AU12" s="236">
        <f>SUM(AU6:AW11)</f>
        <v>133</v>
      </c>
      <c r="AV12" s="236"/>
      <c r="AW12" s="236"/>
      <c r="AX12" s="236">
        <f>SUM(AX6:AZ11)</f>
        <v>127</v>
      </c>
      <c r="AY12" s="236"/>
      <c r="AZ12" s="236"/>
      <c r="BA12" s="109"/>
      <c r="BB12" s="109"/>
      <c r="BC12" s="110"/>
      <c r="BE12" s="108"/>
      <c r="BF12" s="109"/>
      <c r="BG12" s="234" t="s">
        <v>386</v>
      </c>
      <c r="BH12" s="234"/>
      <c r="BI12" s="234"/>
      <c r="BJ12" s="234"/>
      <c r="BK12" s="234"/>
      <c r="BL12" s="234"/>
      <c r="BM12" s="234"/>
      <c r="BN12" s="234"/>
      <c r="BO12" s="234"/>
      <c r="BP12" s="234"/>
      <c r="BQ12" s="236">
        <f>SUM(BQ6:BS11)</f>
        <v>143</v>
      </c>
      <c r="BR12" s="236"/>
      <c r="BS12" s="236"/>
      <c r="BT12" s="236">
        <f>SUM(BT6:BV11)</f>
        <v>125</v>
      </c>
      <c r="BU12" s="236"/>
      <c r="BV12" s="236"/>
      <c r="BW12" s="236">
        <f>SUM(BW6:BY11)</f>
        <v>130</v>
      </c>
      <c r="BX12" s="236"/>
      <c r="BY12" s="236"/>
      <c r="BZ12" s="236">
        <f>SUM(BZ6:CB11)</f>
        <v>127</v>
      </c>
      <c r="CA12" s="236"/>
      <c r="CB12" s="236"/>
      <c r="CC12" s="109"/>
      <c r="CD12" s="109"/>
      <c r="CE12" s="110"/>
    </row>
    <row r="13" spans="1:83" ht="15">
      <c r="A13" s="105"/>
      <c r="B13" s="112"/>
      <c r="C13" s="234" t="s">
        <v>387</v>
      </c>
      <c r="D13" s="234"/>
      <c r="E13" s="234"/>
      <c r="F13" s="234"/>
      <c r="G13" s="234"/>
      <c r="H13" s="234"/>
      <c r="I13" s="234"/>
      <c r="J13" s="234"/>
      <c r="K13" s="234"/>
      <c r="L13" s="234"/>
      <c r="M13" s="236"/>
      <c r="N13" s="236"/>
      <c r="O13" s="236"/>
      <c r="P13" s="236">
        <f>M12+P12</f>
        <v>248</v>
      </c>
      <c r="Q13" s="236"/>
      <c r="R13" s="236"/>
      <c r="S13" s="236">
        <f>P13+S12</f>
        <v>377</v>
      </c>
      <c r="T13" s="236"/>
      <c r="U13" s="236"/>
      <c r="V13" s="237">
        <f>S13+V12</f>
        <v>506</v>
      </c>
      <c r="W13" s="237"/>
      <c r="X13" s="237"/>
      <c r="Y13" s="238"/>
      <c r="Z13" s="238"/>
      <c r="AA13" s="106"/>
      <c r="AC13" s="105"/>
      <c r="AD13" s="112"/>
      <c r="AE13" s="234" t="s">
        <v>387</v>
      </c>
      <c r="AF13" s="234"/>
      <c r="AG13" s="234"/>
      <c r="AH13" s="234"/>
      <c r="AI13" s="234"/>
      <c r="AJ13" s="234"/>
      <c r="AK13" s="234"/>
      <c r="AL13" s="234"/>
      <c r="AM13" s="234"/>
      <c r="AN13" s="234"/>
      <c r="AO13" s="236"/>
      <c r="AP13" s="236"/>
      <c r="AQ13" s="236"/>
      <c r="AR13" s="236">
        <f>AO12+AR12</f>
        <v>249</v>
      </c>
      <c r="AS13" s="236"/>
      <c r="AT13" s="236"/>
      <c r="AU13" s="236">
        <f>AR13+AU12</f>
        <v>382</v>
      </c>
      <c r="AV13" s="236"/>
      <c r="AW13" s="236"/>
      <c r="AX13" s="237">
        <f>AU13+AX12</f>
        <v>509</v>
      </c>
      <c r="AY13" s="237"/>
      <c r="AZ13" s="237"/>
      <c r="BA13" s="238"/>
      <c r="BB13" s="238"/>
      <c r="BC13" s="106"/>
      <c r="BE13" s="105"/>
      <c r="BF13" s="112"/>
      <c r="BG13" s="234" t="s">
        <v>387</v>
      </c>
      <c r="BH13" s="234"/>
      <c r="BI13" s="234"/>
      <c r="BJ13" s="234"/>
      <c r="BK13" s="234"/>
      <c r="BL13" s="234"/>
      <c r="BM13" s="234"/>
      <c r="BN13" s="234"/>
      <c r="BO13" s="234"/>
      <c r="BP13" s="234"/>
      <c r="BQ13" s="236"/>
      <c r="BR13" s="236"/>
      <c r="BS13" s="236"/>
      <c r="BT13" s="236">
        <f>BQ12+BT12</f>
        <v>268</v>
      </c>
      <c r="BU13" s="236"/>
      <c r="BV13" s="236"/>
      <c r="BW13" s="236">
        <f>BT13+BW12</f>
        <v>398</v>
      </c>
      <c r="BX13" s="236"/>
      <c r="BY13" s="236"/>
      <c r="BZ13" s="237">
        <f>BW13+BZ12</f>
        <v>525</v>
      </c>
      <c r="CA13" s="237"/>
      <c r="CB13" s="237"/>
      <c r="CC13" s="238"/>
      <c r="CD13" s="238"/>
      <c r="CE13" s="106"/>
    </row>
    <row r="14" spans="1:83" ht="12.75">
      <c r="A14" s="105"/>
      <c r="B14" s="112"/>
      <c r="C14" s="234" t="s">
        <v>388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3" t="s">
        <v>390</v>
      </c>
      <c r="N14" s="233"/>
      <c r="O14" s="233"/>
      <c r="P14" s="233" t="s">
        <v>390</v>
      </c>
      <c r="Q14" s="233"/>
      <c r="R14" s="233"/>
      <c r="S14" s="233" t="s">
        <v>390</v>
      </c>
      <c r="T14" s="233"/>
      <c r="U14" s="233"/>
      <c r="V14" s="233" t="s">
        <v>390</v>
      </c>
      <c r="W14" s="233"/>
      <c r="X14" s="233"/>
      <c r="Y14" s="235"/>
      <c r="Z14" s="235"/>
      <c r="AA14" s="106"/>
      <c r="AC14" s="105"/>
      <c r="AD14" s="112"/>
      <c r="AE14" s="234" t="s">
        <v>388</v>
      </c>
      <c r="AF14" s="234"/>
      <c r="AG14" s="234"/>
      <c r="AH14" s="234"/>
      <c r="AI14" s="234"/>
      <c r="AJ14" s="234"/>
      <c r="AK14" s="234"/>
      <c r="AL14" s="234"/>
      <c r="AM14" s="234"/>
      <c r="AN14" s="234"/>
      <c r="AO14" s="233" t="s">
        <v>423</v>
      </c>
      <c r="AP14" s="233"/>
      <c r="AQ14" s="233"/>
      <c r="AR14" s="233" t="s">
        <v>423</v>
      </c>
      <c r="AS14" s="233"/>
      <c r="AT14" s="233"/>
      <c r="AU14" s="233" t="s">
        <v>423</v>
      </c>
      <c r="AV14" s="233"/>
      <c r="AW14" s="233"/>
      <c r="AX14" s="233" t="s">
        <v>423</v>
      </c>
      <c r="AY14" s="233"/>
      <c r="AZ14" s="233"/>
      <c r="BA14" s="235"/>
      <c r="BB14" s="235"/>
      <c r="BC14" s="106"/>
      <c r="BE14" s="105"/>
      <c r="BF14" s="112"/>
      <c r="BG14" s="234" t="s">
        <v>388</v>
      </c>
      <c r="BH14" s="234"/>
      <c r="BI14" s="234"/>
      <c r="BJ14" s="234"/>
      <c r="BK14" s="234"/>
      <c r="BL14" s="234"/>
      <c r="BM14" s="234"/>
      <c r="BN14" s="234"/>
      <c r="BO14" s="234"/>
      <c r="BP14" s="234"/>
      <c r="BQ14" s="233" t="s">
        <v>425</v>
      </c>
      <c r="BR14" s="233"/>
      <c r="BS14" s="233"/>
      <c r="BT14" s="233" t="s">
        <v>424</v>
      </c>
      <c r="BU14" s="233"/>
      <c r="BV14" s="233"/>
      <c r="BW14" s="233" t="s">
        <v>424</v>
      </c>
      <c r="BX14" s="233"/>
      <c r="BY14" s="233"/>
      <c r="BZ14" s="233" t="s">
        <v>424</v>
      </c>
      <c r="CA14" s="233"/>
      <c r="CB14" s="233"/>
      <c r="CC14" s="235"/>
      <c r="CD14" s="235"/>
      <c r="CE14" s="106"/>
    </row>
    <row r="15" spans="1:83" ht="6" customHeight="1">
      <c r="A15" s="113"/>
      <c r="B15" s="11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6"/>
      <c r="AC15" s="113"/>
      <c r="AD15" s="114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6"/>
      <c r="BE15" s="113"/>
      <c r="BF15" s="114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6"/>
    </row>
    <row r="16" ht="12.75">
      <c r="B16" s="117"/>
    </row>
    <row r="17" spans="1:83" ht="6" customHeigh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4"/>
      <c r="AC17" s="102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4"/>
      <c r="BE17" s="102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4"/>
    </row>
    <row r="18" spans="1:83" ht="14.25">
      <c r="A18" s="105"/>
      <c r="B18" s="243" t="s">
        <v>117</v>
      </c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2" t="s">
        <v>369</v>
      </c>
      <c r="U18" s="242"/>
      <c r="V18" s="244" t="s">
        <v>295</v>
      </c>
      <c r="W18" s="244"/>
      <c r="X18" s="244"/>
      <c r="Y18" s="242">
        <v>3</v>
      </c>
      <c r="Z18" s="242"/>
      <c r="AA18" s="106"/>
      <c r="AC18" s="105"/>
      <c r="AD18" s="243" t="s">
        <v>368</v>
      </c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2" t="s">
        <v>12</v>
      </c>
      <c r="AW18" s="242"/>
      <c r="AX18" s="244" t="s">
        <v>295</v>
      </c>
      <c r="AY18" s="244"/>
      <c r="AZ18" s="244"/>
      <c r="BA18" s="242">
        <v>2</v>
      </c>
      <c r="BB18" s="242"/>
      <c r="BC18" s="106"/>
      <c r="BE18" s="105"/>
      <c r="BF18" s="243" t="s">
        <v>192</v>
      </c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2" t="s">
        <v>369</v>
      </c>
      <c r="BY18" s="242"/>
      <c r="BZ18" s="244" t="s">
        <v>295</v>
      </c>
      <c r="CA18" s="244"/>
      <c r="CB18" s="244"/>
      <c r="CC18" s="242">
        <v>0</v>
      </c>
      <c r="CD18" s="242"/>
      <c r="CE18" s="106"/>
    </row>
    <row r="19" spans="1:83" ht="12.75">
      <c r="A19" s="105"/>
      <c r="B19" s="107">
        <v>1</v>
      </c>
      <c r="C19" s="241" t="s">
        <v>394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39">
        <v>25</v>
      </c>
      <c r="N19" s="239"/>
      <c r="O19" s="239"/>
      <c r="P19" s="239">
        <v>28</v>
      </c>
      <c r="Q19" s="239"/>
      <c r="R19" s="239"/>
      <c r="S19" s="239">
        <v>27</v>
      </c>
      <c r="T19" s="239"/>
      <c r="U19" s="239"/>
      <c r="V19" s="239">
        <v>21</v>
      </c>
      <c r="W19" s="239"/>
      <c r="X19" s="239"/>
      <c r="Y19" s="236">
        <f aca="true" t="shared" si="2" ref="Y19:Y24">SUM(M19:X19)</f>
        <v>101</v>
      </c>
      <c r="Z19" s="236"/>
      <c r="AA19" s="106"/>
      <c r="AC19" s="105"/>
      <c r="AD19" s="107">
        <v>1</v>
      </c>
      <c r="AE19" s="241" t="s">
        <v>371</v>
      </c>
      <c r="AF19" s="241"/>
      <c r="AG19" s="241"/>
      <c r="AH19" s="241"/>
      <c r="AI19" s="241"/>
      <c r="AJ19" s="241"/>
      <c r="AK19" s="241"/>
      <c r="AL19" s="241"/>
      <c r="AM19" s="241"/>
      <c r="AN19" s="241"/>
      <c r="AO19" s="239">
        <v>21</v>
      </c>
      <c r="AP19" s="239"/>
      <c r="AQ19" s="239"/>
      <c r="AR19" s="239">
        <v>26</v>
      </c>
      <c r="AS19" s="239"/>
      <c r="AT19" s="239"/>
      <c r="AU19" s="239">
        <v>27</v>
      </c>
      <c r="AV19" s="239"/>
      <c r="AW19" s="239"/>
      <c r="AX19" s="239">
        <v>26</v>
      </c>
      <c r="AY19" s="239"/>
      <c r="AZ19" s="239"/>
      <c r="BA19" s="236">
        <f aca="true" t="shared" si="3" ref="BA19:BA24">SUM(AO19:AZ19)</f>
        <v>100</v>
      </c>
      <c r="BB19" s="236"/>
      <c r="BC19" s="106"/>
      <c r="BE19" s="105"/>
      <c r="BF19" s="107">
        <v>1</v>
      </c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39">
        <v>126</v>
      </c>
      <c r="BR19" s="239"/>
      <c r="BS19" s="239"/>
      <c r="BT19" s="239">
        <v>126</v>
      </c>
      <c r="BU19" s="239"/>
      <c r="BV19" s="239"/>
      <c r="BW19" s="239">
        <v>126</v>
      </c>
      <c r="BX19" s="239"/>
      <c r="BY19" s="239"/>
      <c r="BZ19" s="239">
        <v>126</v>
      </c>
      <c r="CA19" s="239"/>
      <c r="CB19" s="239"/>
      <c r="CC19" s="236">
        <f aca="true" t="shared" si="4" ref="CC19:CC24">SUM(BQ19:CB19)</f>
        <v>504</v>
      </c>
      <c r="CD19" s="236"/>
      <c r="CE19" s="106"/>
    </row>
    <row r="20" spans="1:83" ht="12.75">
      <c r="A20" s="105"/>
      <c r="B20" s="107">
        <v>2</v>
      </c>
      <c r="C20" s="241" t="s">
        <v>396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39">
        <v>28</v>
      </c>
      <c r="N20" s="239"/>
      <c r="O20" s="239"/>
      <c r="P20" s="239">
        <v>28</v>
      </c>
      <c r="Q20" s="239"/>
      <c r="R20" s="239"/>
      <c r="S20" s="239">
        <v>28</v>
      </c>
      <c r="T20" s="239"/>
      <c r="U20" s="239"/>
      <c r="V20" s="239">
        <v>25</v>
      </c>
      <c r="W20" s="239"/>
      <c r="X20" s="239"/>
      <c r="Y20" s="236">
        <f t="shared" si="2"/>
        <v>109</v>
      </c>
      <c r="Z20" s="236"/>
      <c r="AA20" s="106"/>
      <c r="AC20" s="105"/>
      <c r="AD20" s="107">
        <v>2</v>
      </c>
      <c r="AE20" s="241" t="s">
        <v>374</v>
      </c>
      <c r="AF20" s="241"/>
      <c r="AG20" s="241"/>
      <c r="AH20" s="241"/>
      <c r="AI20" s="241"/>
      <c r="AJ20" s="241"/>
      <c r="AK20" s="241"/>
      <c r="AL20" s="241"/>
      <c r="AM20" s="241"/>
      <c r="AN20" s="241"/>
      <c r="AO20" s="239">
        <v>27</v>
      </c>
      <c r="AP20" s="239"/>
      <c r="AQ20" s="239"/>
      <c r="AR20" s="239">
        <v>27</v>
      </c>
      <c r="AS20" s="239"/>
      <c r="AT20" s="239"/>
      <c r="AU20" s="239">
        <v>31</v>
      </c>
      <c r="AV20" s="239"/>
      <c r="AW20" s="239"/>
      <c r="AX20" s="239">
        <v>23</v>
      </c>
      <c r="AY20" s="239"/>
      <c r="AZ20" s="239"/>
      <c r="BA20" s="236">
        <f t="shared" si="3"/>
        <v>108</v>
      </c>
      <c r="BB20" s="236"/>
      <c r="BC20" s="106"/>
      <c r="BE20" s="105"/>
      <c r="BF20" s="107">
        <v>2</v>
      </c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39">
        <v>126</v>
      </c>
      <c r="BR20" s="239"/>
      <c r="BS20" s="239"/>
      <c r="BT20" s="239">
        <v>126</v>
      </c>
      <c r="BU20" s="239"/>
      <c r="BV20" s="239"/>
      <c r="BW20" s="239">
        <v>126</v>
      </c>
      <c r="BX20" s="239"/>
      <c r="BY20" s="239"/>
      <c r="BZ20" s="239">
        <v>126</v>
      </c>
      <c r="CA20" s="239"/>
      <c r="CB20" s="239"/>
      <c r="CC20" s="236">
        <f t="shared" si="4"/>
        <v>504</v>
      </c>
      <c r="CD20" s="236"/>
      <c r="CE20" s="106"/>
    </row>
    <row r="21" spans="1:83" ht="12.75">
      <c r="A21" s="105"/>
      <c r="B21" s="107">
        <v>3</v>
      </c>
      <c r="C21" s="241" t="s">
        <v>398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39">
        <v>27</v>
      </c>
      <c r="N21" s="239"/>
      <c r="O21" s="239"/>
      <c r="P21" s="239">
        <v>27</v>
      </c>
      <c r="Q21" s="239"/>
      <c r="R21" s="239"/>
      <c r="S21" s="239">
        <v>25</v>
      </c>
      <c r="T21" s="239"/>
      <c r="U21" s="239"/>
      <c r="V21" s="239">
        <v>24</v>
      </c>
      <c r="W21" s="239"/>
      <c r="X21" s="239"/>
      <c r="Y21" s="236">
        <f t="shared" si="2"/>
        <v>103</v>
      </c>
      <c r="Z21" s="236"/>
      <c r="AA21" s="106"/>
      <c r="AC21" s="105"/>
      <c r="AD21" s="107">
        <v>3</v>
      </c>
      <c r="AE21" s="241" t="s">
        <v>417</v>
      </c>
      <c r="AF21" s="241"/>
      <c r="AG21" s="241"/>
      <c r="AH21" s="241"/>
      <c r="AI21" s="241"/>
      <c r="AJ21" s="241"/>
      <c r="AK21" s="241"/>
      <c r="AL21" s="241"/>
      <c r="AM21" s="241"/>
      <c r="AN21" s="241"/>
      <c r="AO21" s="239">
        <v>30</v>
      </c>
      <c r="AP21" s="239"/>
      <c r="AQ21" s="239"/>
      <c r="AR21" s="239">
        <v>24</v>
      </c>
      <c r="AS21" s="239"/>
      <c r="AT21" s="239"/>
      <c r="AU21" s="239">
        <v>28</v>
      </c>
      <c r="AV21" s="239"/>
      <c r="AW21" s="239"/>
      <c r="AX21" s="239">
        <v>25</v>
      </c>
      <c r="AY21" s="239"/>
      <c r="AZ21" s="239"/>
      <c r="BA21" s="236">
        <f t="shared" si="3"/>
        <v>107</v>
      </c>
      <c r="BB21" s="236"/>
      <c r="BC21" s="106"/>
      <c r="BE21" s="105"/>
      <c r="BF21" s="107">
        <v>3</v>
      </c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39">
        <v>126</v>
      </c>
      <c r="BR21" s="239"/>
      <c r="BS21" s="239"/>
      <c r="BT21" s="239">
        <v>126</v>
      </c>
      <c r="BU21" s="239"/>
      <c r="BV21" s="239"/>
      <c r="BW21" s="239">
        <v>126</v>
      </c>
      <c r="BX21" s="239"/>
      <c r="BY21" s="239"/>
      <c r="BZ21" s="239">
        <v>126</v>
      </c>
      <c r="CA21" s="239"/>
      <c r="CB21" s="239"/>
      <c r="CC21" s="236">
        <f t="shared" si="4"/>
        <v>504</v>
      </c>
      <c r="CD21" s="236"/>
      <c r="CE21" s="106"/>
    </row>
    <row r="22" spans="1:83" ht="12.75">
      <c r="A22" s="105"/>
      <c r="B22" s="107">
        <v>4</v>
      </c>
      <c r="C22" s="241" t="s">
        <v>400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39">
        <v>34</v>
      </c>
      <c r="N22" s="239"/>
      <c r="O22" s="239"/>
      <c r="P22" s="239">
        <v>27</v>
      </c>
      <c r="Q22" s="239"/>
      <c r="R22" s="239"/>
      <c r="S22" s="239">
        <v>19</v>
      </c>
      <c r="T22" s="239"/>
      <c r="U22" s="239"/>
      <c r="V22" s="239"/>
      <c r="W22" s="239"/>
      <c r="X22" s="239"/>
      <c r="Y22" s="236">
        <f t="shared" si="2"/>
        <v>80</v>
      </c>
      <c r="Z22" s="236"/>
      <c r="AA22" s="106"/>
      <c r="AC22" s="105"/>
      <c r="AD22" s="107">
        <v>4</v>
      </c>
      <c r="AE22" s="241" t="s">
        <v>376</v>
      </c>
      <c r="AF22" s="241"/>
      <c r="AG22" s="241"/>
      <c r="AH22" s="241"/>
      <c r="AI22" s="241"/>
      <c r="AJ22" s="241"/>
      <c r="AK22" s="241"/>
      <c r="AL22" s="241"/>
      <c r="AM22" s="241"/>
      <c r="AN22" s="241"/>
      <c r="AO22" s="239">
        <v>25</v>
      </c>
      <c r="AP22" s="239"/>
      <c r="AQ22" s="239"/>
      <c r="AR22" s="239">
        <v>26</v>
      </c>
      <c r="AS22" s="239"/>
      <c r="AT22" s="239"/>
      <c r="AU22" s="239">
        <v>32</v>
      </c>
      <c r="AV22" s="239"/>
      <c r="AW22" s="239"/>
      <c r="AX22" s="239">
        <v>13</v>
      </c>
      <c r="AY22" s="239"/>
      <c r="AZ22" s="239"/>
      <c r="BA22" s="236">
        <f t="shared" si="3"/>
        <v>96</v>
      </c>
      <c r="BB22" s="236"/>
      <c r="BC22" s="106"/>
      <c r="BE22" s="105"/>
      <c r="BF22" s="107">
        <v>4</v>
      </c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39">
        <v>126</v>
      </c>
      <c r="BR22" s="239"/>
      <c r="BS22" s="239"/>
      <c r="BT22" s="239">
        <v>126</v>
      </c>
      <c r="BU22" s="239"/>
      <c r="BV22" s="239"/>
      <c r="BW22" s="239">
        <v>126</v>
      </c>
      <c r="BX22" s="239"/>
      <c r="BY22" s="239"/>
      <c r="BZ22" s="239">
        <v>126</v>
      </c>
      <c r="CA22" s="239"/>
      <c r="CB22" s="239"/>
      <c r="CC22" s="236">
        <f t="shared" si="4"/>
        <v>504</v>
      </c>
      <c r="CD22" s="236"/>
      <c r="CE22" s="106"/>
    </row>
    <row r="23" spans="1:83" ht="12.75">
      <c r="A23" s="105"/>
      <c r="B23" s="107">
        <v>5</v>
      </c>
      <c r="C23" s="241" t="s">
        <v>416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39">
        <v>25</v>
      </c>
      <c r="N23" s="239"/>
      <c r="O23" s="239"/>
      <c r="P23" s="239">
        <v>28</v>
      </c>
      <c r="Q23" s="239"/>
      <c r="R23" s="239"/>
      <c r="S23" s="239">
        <v>23</v>
      </c>
      <c r="T23" s="239"/>
      <c r="U23" s="239"/>
      <c r="V23" s="239">
        <v>24</v>
      </c>
      <c r="W23" s="239"/>
      <c r="X23" s="239"/>
      <c r="Y23" s="236">
        <f t="shared" si="2"/>
        <v>100</v>
      </c>
      <c r="Z23" s="236"/>
      <c r="AA23" s="106"/>
      <c r="AC23" s="105"/>
      <c r="AD23" s="107">
        <v>5</v>
      </c>
      <c r="AE23" s="241" t="s">
        <v>379</v>
      </c>
      <c r="AF23" s="241"/>
      <c r="AG23" s="241"/>
      <c r="AH23" s="241"/>
      <c r="AI23" s="241"/>
      <c r="AJ23" s="241"/>
      <c r="AK23" s="241"/>
      <c r="AL23" s="241"/>
      <c r="AM23" s="241"/>
      <c r="AN23" s="241"/>
      <c r="AO23" s="239">
        <v>33</v>
      </c>
      <c r="AP23" s="239"/>
      <c r="AQ23" s="239"/>
      <c r="AR23" s="239">
        <v>31</v>
      </c>
      <c r="AS23" s="239"/>
      <c r="AT23" s="239"/>
      <c r="AU23" s="239">
        <v>29</v>
      </c>
      <c r="AV23" s="239"/>
      <c r="AW23" s="239"/>
      <c r="AX23" s="239">
        <v>33</v>
      </c>
      <c r="AY23" s="239"/>
      <c r="AZ23" s="239"/>
      <c r="BA23" s="236">
        <f t="shared" si="3"/>
        <v>126</v>
      </c>
      <c r="BB23" s="236"/>
      <c r="BC23" s="106"/>
      <c r="BE23" s="105"/>
      <c r="BF23" s="107">
        <v>5</v>
      </c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39">
        <v>126</v>
      </c>
      <c r="BR23" s="239"/>
      <c r="BS23" s="239"/>
      <c r="BT23" s="239">
        <v>126</v>
      </c>
      <c r="BU23" s="239"/>
      <c r="BV23" s="239"/>
      <c r="BW23" s="239">
        <v>126</v>
      </c>
      <c r="BX23" s="239"/>
      <c r="BY23" s="239"/>
      <c r="BZ23" s="239">
        <v>126</v>
      </c>
      <c r="CA23" s="239"/>
      <c r="CB23" s="239"/>
      <c r="CC23" s="236">
        <f t="shared" si="4"/>
        <v>504</v>
      </c>
      <c r="CD23" s="236"/>
      <c r="CE23" s="106"/>
    </row>
    <row r="24" spans="1:83" ht="12.75">
      <c r="A24" s="105"/>
      <c r="B24" s="107" t="s">
        <v>382</v>
      </c>
      <c r="C24" s="240" t="s">
        <v>392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39"/>
      <c r="N24" s="239"/>
      <c r="O24" s="239"/>
      <c r="P24" s="239"/>
      <c r="Q24" s="239"/>
      <c r="R24" s="239"/>
      <c r="S24" s="239">
        <v>15</v>
      </c>
      <c r="T24" s="239"/>
      <c r="U24" s="239"/>
      <c r="V24" s="239">
        <v>25</v>
      </c>
      <c r="W24" s="239"/>
      <c r="X24" s="239"/>
      <c r="Y24" s="236">
        <f t="shared" si="2"/>
        <v>40</v>
      </c>
      <c r="Z24" s="236"/>
      <c r="AA24" s="106"/>
      <c r="AC24" s="105"/>
      <c r="AD24" s="107" t="s">
        <v>382</v>
      </c>
      <c r="AE24" s="241" t="s">
        <v>383</v>
      </c>
      <c r="AF24" s="241"/>
      <c r="AG24" s="241"/>
      <c r="AH24" s="241"/>
      <c r="AI24" s="241"/>
      <c r="AJ24" s="241"/>
      <c r="AK24" s="241"/>
      <c r="AL24" s="241"/>
      <c r="AM24" s="241"/>
      <c r="AN24" s="241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>
        <v>14</v>
      </c>
      <c r="AY24" s="239"/>
      <c r="AZ24" s="239"/>
      <c r="BA24" s="236">
        <f t="shared" si="3"/>
        <v>14</v>
      </c>
      <c r="BB24" s="236"/>
      <c r="BC24" s="106"/>
      <c r="BE24" s="105"/>
      <c r="BF24" s="107" t="s">
        <v>382</v>
      </c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6">
        <f t="shared" si="4"/>
        <v>0</v>
      </c>
      <c r="CD24" s="236"/>
      <c r="CE24" s="106"/>
    </row>
    <row r="25" spans="1:83" s="111" customFormat="1" ht="11.25">
      <c r="A25" s="108"/>
      <c r="B25" s="109"/>
      <c r="C25" s="234" t="s">
        <v>386</v>
      </c>
      <c r="D25" s="234"/>
      <c r="E25" s="234"/>
      <c r="F25" s="234"/>
      <c r="G25" s="234"/>
      <c r="H25" s="234"/>
      <c r="I25" s="234"/>
      <c r="J25" s="234"/>
      <c r="K25" s="234"/>
      <c r="L25" s="234"/>
      <c r="M25" s="236">
        <f>SUM(M19:O24)</f>
        <v>139</v>
      </c>
      <c r="N25" s="236"/>
      <c r="O25" s="236"/>
      <c r="P25" s="236">
        <f>SUM(P19:R24)</f>
        <v>138</v>
      </c>
      <c r="Q25" s="236"/>
      <c r="R25" s="236"/>
      <c r="S25" s="236">
        <f>SUM(S19:U24)</f>
        <v>137</v>
      </c>
      <c r="T25" s="236"/>
      <c r="U25" s="236"/>
      <c r="V25" s="236">
        <f>SUM(V19:X24)</f>
        <v>119</v>
      </c>
      <c r="W25" s="236"/>
      <c r="X25" s="236"/>
      <c r="Y25" s="109"/>
      <c r="Z25" s="109"/>
      <c r="AA25" s="110"/>
      <c r="AC25" s="108"/>
      <c r="AD25" s="109"/>
      <c r="AE25" s="234" t="s">
        <v>386</v>
      </c>
      <c r="AF25" s="234"/>
      <c r="AG25" s="234"/>
      <c r="AH25" s="234"/>
      <c r="AI25" s="234"/>
      <c r="AJ25" s="234"/>
      <c r="AK25" s="234"/>
      <c r="AL25" s="234"/>
      <c r="AM25" s="234"/>
      <c r="AN25" s="234"/>
      <c r="AO25" s="236">
        <f>SUM(AO19:AQ24)</f>
        <v>136</v>
      </c>
      <c r="AP25" s="236"/>
      <c r="AQ25" s="236"/>
      <c r="AR25" s="236">
        <f>SUM(AR19:AT24)</f>
        <v>134</v>
      </c>
      <c r="AS25" s="236"/>
      <c r="AT25" s="236"/>
      <c r="AU25" s="236">
        <f>SUM(AU19:AW24)</f>
        <v>147</v>
      </c>
      <c r="AV25" s="236"/>
      <c r="AW25" s="236"/>
      <c r="AX25" s="236">
        <f>SUM(AX19:AZ24)</f>
        <v>134</v>
      </c>
      <c r="AY25" s="236"/>
      <c r="AZ25" s="236"/>
      <c r="BA25" s="109"/>
      <c r="BB25" s="109"/>
      <c r="BC25" s="110"/>
      <c r="BE25" s="108"/>
      <c r="BF25" s="109"/>
      <c r="BG25" s="234" t="s">
        <v>386</v>
      </c>
      <c r="BH25" s="234"/>
      <c r="BI25" s="234"/>
      <c r="BJ25" s="234"/>
      <c r="BK25" s="234"/>
      <c r="BL25" s="234"/>
      <c r="BM25" s="234"/>
      <c r="BN25" s="234"/>
      <c r="BO25" s="234"/>
      <c r="BP25" s="234"/>
      <c r="BQ25" s="236">
        <f>SUM(BQ19:BS24)</f>
        <v>630</v>
      </c>
      <c r="BR25" s="236"/>
      <c r="BS25" s="236"/>
      <c r="BT25" s="236">
        <f>SUM(BT19:BV24)</f>
        <v>630</v>
      </c>
      <c r="BU25" s="236"/>
      <c r="BV25" s="236"/>
      <c r="BW25" s="236">
        <f>SUM(BW19:BY24)</f>
        <v>630</v>
      </c>
      <c r="BX25" s="236"/>
      <c r="BY25" s="236"/>
      <c r="BZ25" s="236">
        <f>SUM(BZ19:CB24)</f>
        <v>630</v>
      </c>
      <c r="CA25" s="236"/>
      <c r="CB25" s="236"/>
      <c r="CC25" s="109"/>
      <c r="CD25" s="109"/>
      <c r="CE25" s="110"/>
    </row>
    <row r="26" spans="1:83" ht="15">
      <c r="A26" s="105"/>
      <c r="B26" s="112"/>
      <c r="C26" s="234" t="s">
        <v>387</v>
      </c>
      <c r="D26" s="234"/>
      <c r="E26" s="234"/>
      <c r="F26" s="234"/>
      <c r="G26" s="234"/>
      <c r="H26" s="234"/>
      <c r="I26" s="234"/>
      <c r="J26" s="234"/>
      <c r="K26" s="234"/>
      <c r="L26" s="234"/>
      <c r="M26" s="236"/>
      <c r="N26" s="236"/>
      <c r="O26" s="236"/>
      <c r="P26" s="236">
        <f>M25+P25</f>
        <v>277</v>
      </c>
      <c r="Q26" s="236"/>
      <c r="R26" s="236"/>
      <c r="S26" s="236">
        <f>P26+S25</f>
        <v>414</v>
      </c>
      <c r="T26" s="236"/>
      <c r="U26" s="236"/>
      <c r="V26" s="237">
        <f>S26+V25</f>
        <v>533</v>
      </c>
      <c r="W26" s="237"/>
      <c r="X26" s="237"/>
      <c r="Y26" s="238"/>
      <c r="Z26" s="238"/>
      <c r="AA26" s="106"/>
      <c r="AC26" s="105"/>
      <c r="AD26" s="112"/>
      <c r="AE26" s="234" t="s">
        <v>387</v>
      </c>
      <c r="AF26" s="234"/>
      <c r="AG26" s="234"/>
      <c r="AH26" s="234"/>
      <c r="AI26" s="234"/>
      <c r="AJ26" s="234"/>
      <c r="AK26" s="234"/>
      <c r="AL26" s="234"/>
      <c r="AM26" s="234"/>
      <c r="AN26" s="234"/>
      <c r="AO26" s="236"/>
      <c r="AP26" s="236"/>
      <c r="AQ26" s="236"/>
      <c r="AR26" s="236">
        <f>AO25+AR25</f>
        <v>270</v>
      </c>
      <c r="AS26" s="236"/>
      <c r="AT26" s="236"/>
      <c r="AU26" s="236">
        <f>AR26+AU25</f>
        <v>417</v>
      </c>
      <c r="AV26" s="236"/>
      <c r="AW26" s="236"/>
      <c r="AX26" s="237">
        <f>AU26+AX25</f>
        <v>551</v>
      </c>
      <c r="AY26" s="237"/>
      <c r="AZ26" s="237"/>
      <c r="BA26" s="238"/>
      <c r="BB26" s="238"/>
      <c r="BC26" s="106"/>
      <c r="BE26" s="105"/>
      <c r="BF26" s="112"/>
      <c r="BG26" s="234" t="s">
        <v>387</v>
      </c>
      <c r="BH26" s="234"/>
      <c r="BI26" s="234"/>
      <c r="BJ26" s="234"/>
      <c r="BK26" s="234"/>
      <c r="BL26" s="234"/>
      <c r="BM26" s="234"/>
      <c r="BN26" s="234"/>
      <c r="BO26" s="234"/>
      <c r="BP26" s="234"/>
      <c r="BQ26" s="236"/>
      <c r="BR26" s="236"/>
      <c r="BS26" s="236"/>
      <c r="BT26" s="236">
        <f>BQ25+BT25</f>
        <v>1260</v>
      </c>
      <c r="BU26" s="236"/>
      <c r="BV26" s="236"/>
      <c r="BW26" s="236">
        <f>BT26+BW25</f>
        <v>1890</v>
      </c>
      <c r="BX26" s="236"/>
      <c r="BY26" s="236"/>
      <c r="BZ26" s="237">
        <f>BW26+BZ25</f>
        <v>2520</v>
      </c>
      <c r="CA26" s="237"/>
      <c r="CB26" s="237"/>
      <c r="CC26" s="238"/>
      <c r="CD26" s="238"/>
      <c r="CE26" s="106"/>
    </row>
    <row r="27" spans="1:83" ht="12.75">
      <c r="A27" s="105"/>
      <c r="B27" s="112"/>
      <c r="C27" s="234" t="s">
        <v>388</v>
      </c>
      <c r="D27" s="234"/>
      <c r="E27" s="234"/>
      <c r="F27" s="234"/>
      <c r="G27" s="234"/>
      <c r="H27" s="234"/>
      <c r="I27" s="234"/>
      <c r="J27" s="234"/>
      <c r="K27" s="234"/>
      <c r="L27" s="234"/>
      <c r="M27" s="233" t="s">
        <v>389</v>
      </c>
      <c r="N27" s="233"/>
      <c r="O27" s="233"/>
      <c r="P27" s="233" t="s">
        <v>425</v>
      </c>
      <c r="Q27" s="233"/>
      <c r="R27" s="233"/>
      <c r="S27" s="233" t="s">
        <v>389</v>
      </c>
      <c r="T27" s="233"/>
      <c r="U27" s="233"/>
      <c r="V27" s="233" t="s">
        <v>389</v>
      </c>
      <c r="W27" s="233"/>
      <c r="X27" s="233"/>
      <c r="Y27" s="235"/>
      <c r="Z27" s="235"/>
      <c r="AA27" s="106"/>
      <c r="AC27" s="105"/>
      <c r="AD27" s="112"/>
      <c r="AE27" s="234" t="s">
        <v>388</v>
      </c>
      <c r="AF27" s="234"/>
      <c r="AG27" s="234"/>
      <c r="AH27" s="234"/>
      <c r="AI27" s="234"/>
      <c r="AJ27" s="234"/>
      <c r="AK27" s="234"/>
      <c r="AL27" s="234"/>
      <c r="AM27" s="234"/>
      <c r="AN27" s="234"/>
      <c r="AO27" s="233" t="s">
        <v>424</v>
      </c>
      <c r="AP27" s="233"/>
      <c r="AQ27" s="233"/>
      <c r="AR27" s="233" t="s">
        <v>389</v>
      </c>
      <c r="AS27" s="233"/>
      <c r="AT27" s="233"/>
      <c r="AU27" s="233" t="s">
        <v>425</v>
      </c>
      <c r="AV27" s="233"/>
      <c r="AW27" s="233"/>
      <c r="AX27" s="233" t="s">
        <v>425</v>
      </c>
      <c r="AY27" s="233"/>
      <c r="AZ27" s="233"/>
      <c r="BA27" s="235"/>
      <c r="BB27" s="235"/>
      <c r="BC27" s="106"/>
      <c r="BE27" s="105"/>
      <c r="BF27" s="112"/>
      <c r="BG27" s="234" t="s">
        <v>388</v>
      </c>
      <c r="BH27" s="234"/>
      <c r="BI27" s="234"/>
      <c r="BJ27" s="234"/>
      <c r="BK27" s="234"/>
      <c r="BL27" s="234"/>
      <c r="BM27" s="234"/>
      <c r="BN27" s="234"/>
      <c r="BO27" s="234"/>
      <c r="BP27" s="234"/>
      <c r="BQ27" s="233" t="s">
        <v>402</v>
      </c>
      <c r="BR27" s="233"/>
      <c r="BS27" s="233"/>
      <c r="BT27" s="233" t="s">
        <v>402</v>
      </c>
      <c r="BU27" s="233"/>
      <c r="BV27" s="233"/>
      <c r="BW27" s="233" t="s">
        <v>402</v>
      </c>
      <c r="BX27" s="233"/>
      <c r="BY27" s="233"/>
      <c r="BZ27" s="233" t="s">
        <v>402</v>
      </c>
      <c r="CA27" s="233"/>
      <c r="CB27" s="233"/>
      <c r="CC27" s="235"/>
      <c r="CD27" s="235"/>
      <c r="CE27" s="106"/>
    </row>
    <row r="28" spans="1:83" ht="6" customHeight="1">
      <c r="A28" s="113"/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6"/>
      <c r="AC28" s="113"/>
      <c r="AD28" s="114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6"/>
      <c r="BE28" s="113"/>
      <c r="BF28" s="114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6"/>
    </row>
    <row r="29" ht="12.75">
      <c r="B29" s="117"/>
    </row>
    <row r="30" ht="12.75">
      <c r="B30" s="117"/>
    </row>
    <row r="31" ht="12.75">
      <c r="B31" s="117"/>
    </row>
    <row r="32" ht="12.75">
      <c r="B32" s="117"/>
    </row>
    <row r="33" ht="13.5" thickBot="1">
      <c r="B33" s="117"/>
    </row>
    <row r="34" spans="2:81" ht="12" customHeight="1">
      <c r="B34" s="117"/>
      <c r="C34" s="227" t="s">
        <v>403</v>
      </c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9"/>
      <c r="P34" s="224" t="s">
        <v>404</v>
      </c>
      <c r="Q34" s="225"/>
      <c r="R34" s="225"/>
      <c r="S34" s="225"/>
      <c r="T34" s="225"/>
      <c r="U34" s="226"/>
      <c r="V34" s="224" t="s">
        <v>404</v>
      </c>
      <c r="W34" s="225"/>
      <c r="X34" s="225"/>
      <c r="Y34" s="225"/>
      <c r="Z34" s="225"/>
      <c r="AA34" s="226"/>
      <c r="AB34" s="224" t="s">
        <v>405</v>
      </c>
      <c r="AC34" s="225"/>
      <c r="AD34" s="225"/>
      <c r="AE34" s="225"/>
      <c r="AF34" s="225"/>
      <c r="AG34" s="226"/>
      <c r="AH34" s="224" t="s">
        <v>405</v>
      </c>
      <c r="AI34" s="225"/>
      <c r="AJ34" s="225"/>
      <c r="AK34" s="225"/>
      <c r="AL34" s="225"/>
      <c r="AM34" s="226"/>
      <c r="AN34" s="224" t="s">
        <v>406</v>
      </c>
      <c r="AO34" s="225"/>
      <c r="AP34" s="225"/>
      <c r="AQ34" s="225"/>
      <c r="AR34" s="225"/>
      <c r="AS34" s="226"/>
      <c r="AT34" s="224" t="s">
        <v>406</v>
      </c>
      <c r="AU34" s="225"/>
      <c r="AV34" s="225"/>
      <c r="AW34" s="225"/>
      <c r="AX34" s="225"/>
      <c r="AY34" s="226"/>
      <c r="AZ34" s="224" t="s">
        <v>422</v>
      </c>
      <c r="BA34" s="225"/>
      <c r="BB34" s="225"/>
      <c r="BC34" s="225"/>
      <c r="BD34" s="225"/>
      <c r="BE34" s="226"/>
      <c r="BF34" s="224"/>
      <c r="BG34" s="225"/>
      <c r="BH34" s="225"/>
      <c r="BI34" s="225"/>
      <c r="BJ34" s="225"/>
      <c r="BK34" s="226"/>
      <c r="BL34" s="224"/>
      <c r="BM34" s="225"/>
      <c r="BN34" s="225"/>
      <c r="BO34" s="225"/>
      <c r="BP34" s="225"/>
      <c r="BQ34" s="226"/>
      <c r="BR34" s="224"/>
      <c r="BS34" s="225"/>
      <c r="BT34" s="225"/>
      <c r="BU34" s="225"/>
      <c r="BV34" s="225"/>
      <c r="BW34" s="226"/>
      <c r="BX34" s="224" t="s">
        <v>407</v>
      </c>
      <c r="BY34" s="225"/>
      <c r="BZ34" s="225"/>
      <c r="CA34" s="225"/>
      <c r="CB34" s="225"/>
      <c r="CC34" s="226"/>
    </row>
    <row r="35" spans="3:81" ht="12.75">
      <c r="C35" s="230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2"/>
      <c r="P35" s="216" t="s">
        <v>408</v>
      </c>
      <c r="Q35" s="213"/>
      <c r="R35" s="213"/>
      <c r="S35" s="213"/>
      <c r="T35" s="213"/>
      <c r="U35" s="221"/>
      <c r="V35" s="216" t="s">
        <v>409</v>
      </c>
      <c r="W35" s="213"/>
      <c r="X35" s="213"/>
      <c r="Y35" s="213"/>
      <c r="Z35" s="213"/>
      <c r="AA35" s="221"/>
      <c r="AB35" s="216" t="s">
        <v>410</v>
      </c>
      <c r="AC35" s="213"/>
      <c r="AD35" s="213"/>
      <c r="AE35" s="213"/>
      <c r="AF35" s="213"/>
      <c r="AG35" s="221"/>
      <c r="AH35" s="216" t="s">
        <v>411</v>
      </c>
      <c r="AI35" s="213"/>
      <c r="AJ35" s="213"/>
      <c r="AK35" s="213"/>
      <c r="AL35" s="213"/>
      <c r="AM35" s="221"/>
      <c r="AN35" s="216" t="s">
        <v>412</v>
      </c>
      <c r="AO35" s="213"/>
      <c r="AP35" s="213"/>
      <c r="AQ35" s="213"/>
      <c r="AR35" s="213"/>
      <c r="AS35" s="221"/>
      <c r="AT35" s="216" t="s">
        <v>413</v>
      </c>
      <c r="AU35" s="213"/>
      <c r="AV35" s="213"/>
      <c r="AW35" s="213"/>
      <c r="AX35" s="213"/>
      <c r="AY35" s="221"/>
      <c r="AZ35" s="216" t="s">
        <v>421</v>
      </c>
      <c r="BA35" s="213"/>
      <c r="BB35" s="213"/>
      <c r="BC35" s="213"/>
      <c r="BD35" s="213"/>
      <c r="BE35" s="221"/>
      <c r="BF35" s="216"/>
      <c r="BG35" s="213"/>
      <c r="BH35" s="213"/>
      <c r="BI35" s="213"/>
      <c r="BJ35" s="213"/>
      <c r="BK35" s="221"/>
      <c r="BL35" s="216"/>
      <c r="BM35" s="213"/>
      <c r="BN35" s="213"/>
      <c r="BO35" s="213"/>
      <c r="BP35" s="213"/>
      <c r="BQ35" s="221"/>
      <c r="BR35" s="216"/>
      <c r="BS35" s="213"/>
      <c r="BT35" s="213"/>
      <c r="BU35" s="213"/>
      <c r="BV35" s="213"/>
      <c r="BW35" s="221"/>
      <c r="BX35" s="222"/>
      <c r="BY35" s="223"/>
      <c r="BZ35" s="223"/>
      <c r="CA35" s="223"/>
      <c r="CB35" s="223"/>
      <c r="CC35" s="221"/>
    </row>
    <row r="36" spans="3:81" ht="13.5" thickBot="1">
      <c r="C36" s="218" t="s">
        <v>414</v>
      </c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20"/>
      <c r="P36" s="216" t="s">
        <v>415</v>
      </c>
      <c r="Q36" s="217"/>
      <c r="R36" s="217"/>
      <c r="S36" s="213" t="s">
        <v>295</v>
      </c>
      <c r="T36" s="214"/>
      <c r="U36" s="215"/>
      <c r="V36" s="216" t="s">
        <v>415</v>
      </c>
      <c r="W36" s="217"/>
      <c r="X36" s="217"/>
      <c r="Y36" s="213" t="s">
        <v>295</v>
      </c>
      <c r="Z36" s="214"/>
      <c r="AA36" s="215"/>
      <c r="AB36" s="216" t="s">
        <v>415</v>
      </c>
      <c r="AC36" s="217"/>
      <c r="AD36" s="217"/>
      <c r="AE36" s="213" t="s">
        <v>295</v>
      </c>
      <c r="AF36" s="214"/>
      <c r="AG36" s="215"/>
      <c r="AH36" s="216" t="s">
        <v>415</v>
      </c>
      <c r="AI36" s="217"/>
      <c r="AJ36" s="217"/>
      <c r="AK36" s="213" t="s">
        <v>295</v>
      </c>
      <c r="AL36" s="214"/>
      <c r="AM36" s="215"/>
      <c r="AN36" s="216" t="s">
        <v>415</v>
      </c>
      <c r="AO36" s="217"/>
      <c r="AP36" s="217"/>
      <c r="AQ36" s="213" t="s">
        <v>295</v>
      </c>
      <c r="AR36" s="214"/>
      <c r="AS36" s="215"/>
      <c r="AT36" s="216" t="s">
        <v>415</v>
      </c>
      <c r="AU36" s="217"/>
      <c r="AV36" s="217"/>
      <c r="AW36" s="213" t="s">
        <v>295</v>
      </c>
      <c r="AX36" s="214"/>
      <c r="AY36" s="215"/>
      <c r="AZ36" s="216" t="s">
        <v>415</v>
      </c>
      <c r="BA36" s="217"/>
      <c r="BB36" s="217"/>
      <c r="BC36" s="213" t="s">
        <v>295</v>
      </c>
      <c r="BD36" s="214"/>
      <c r="BE36" s="215"/>
      <c r="BF36" s="216" t="s">
        <v>415</v>
      </c>
      <c r="BG36" s="217"/>
      <c r="BH36" s="217"/>
      <c r="BI36" s="213" t="s">
        <v>295</v>
      </c>
      <c r="BJ36" s="214"/>
      <c r="BK36" s="215"/>
      <c r="BL36" s="216" t="s">
        <v>415</v>
      </c>
      <c r="BM36" s="217"/>
      <c r="BN36" s="217"/>
      <c r="BO36" s="213" t="s">
        <v>295</v>
      </c>
      <c r="BP36" s="214"/>
      <c r="BQ36" s="215"/>
      <c r="BR36" s="216" t="s">
        <v>415</v>
      </c>
      <c r="BS36" s="217"/>
      <c r="BT36" s="217"/>
      <c r="BU36" s="213" t="s">
        <v>295</v>
      </c>
      <c r="BV36" s="214"/>
      <c r="BW36" s="215"/>
      <c r="BX36" s="216" t="s">
        <v>415</v>
      </c>
      <c r="BY36" s="217"/>
      <c r="BZ36" s="217"/>
      <c r="CA36" s="213" t="s">
        <v>295</v>
      </c>
      <c r="CB36" s="214"/>
      <c r="CC36" s="215"/>
    </row>
    <row r="37" spans="3:82" ht="15" thickBot="1">
      <c r="C37" s="118">
        <v>1</v>
      </c>
      <c r="D37" s="204" t="s">
        <v>73</v>
      </c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119" t="s">
        <v>369</v>
      </c>
      <c r="P37" s="203">
        <v>498</v>
      </c>
      <c r="Q37" s="204"/>
      <c r="R37" s="204"/>
      <c r="S37" s="205">
        <v>4.5</v>
      </c>
      <c r="T37" s="206"/>
      <c r="U37" s="207"/>
      <c r="V37" s="203">
        <v>492</v>
      </c>
      <c r="W37" s="204"/>
      <c r="X37" s="204"/>
      <c r="Y37" s="205">
        <v>5</v>
      </c>
      <c r="Z37" s="206"/>
      <c r="AA37" s="207"/>
      <c r="AB37" s="203">
        <v>485</v>
      </c>
      <c r="AC37" s="204"/>
      <c r="AD37" s="204"/>
      <c r="AE37" s="205">
        <v>7</v>
      </c>
      <c r="AF37" s="206"/>
      <c r="AG37" s="207"/>
      <c r="AH37" s="203">
        <v>371</v>
      </c>
      <c r="AI37" s="204"/>
      <c r="AJ37" s="204"/>
      <c r="AK37" s="205">
        <v>7</v>
      </c>
      <c r="AL37" s="206"/>
      <c r="AM37" s="207"/>
      <c r="AN37" s="203">
        <v>464</v>
      </c>
      <c r="AO37" s="204"/>
      <c r="AP37" s="204"/>
      <c r="AQ37" s="205">
        <v>7</v>
      </c>
      <c r="AR37" s="206"/>
      <c r="AS37" s="207"/>
      <c r="AT37" s="203">
        <v>467</v>
      </c>
      <c r="AU37" s="204"/>
      <c r="AV37" s="204"/>
      <c r="AW37" s="205">
        <v>5</v>
      </c>
      <c r="AX37" s="206"/>
      <c r="AY37" s="207"/>
      <c r="AZ37" s="203">
        <v>506</v>
      </c>
      <c r="BA37" s="204"/>
      <c r="BB37" s="204"/>
      <c r="BC37" s="205">
        <v>7</v>
      </c>
      <c r="BD37" s="206"/>
      <c r="BE37" s="207"/>
      <c r="BF37" s="203"/>
      <c r="BG37" s="204"/>
      <c r="BH37" s="204"/>
      <c r="BI37" s="205"/>
      <c r="BJ37" s="206"/>
      <c r="BK37" s="207"/>
      <c r="BL37" s="203"/>
      <c r="BM37" s="204"/>
      <c r="BN37" s="204"/>
      <c r="BO37" s="205"/>
      <c r="BP37" s="206"/>
      <c r="BQ37" s="207"/>
      <c r="BR37" s="203"/>
      <c r="BS37" s="204"/>
      <c r="BT37" s="204"/>
      <c r="BU37" s="205"/>
      <c r="BV37" s="206"/>
      <c r="BW37" s="207"/>
      <c r="BX37" s="203">
        <f>BL37+BF37+AZ37+AT37+AN37+AH37+AB37+V37+P37+BR37</f>
        <v>3283</v>
      </c>
      <c r="BY37" s="204"/>
      <c r="BZ37" s="204"/>
      <c r="CA37" s="183">
        <f aca="true" t="shared" si="5" ref="CA37:CA42">BO37+BI37+BC37+AW37+AQ37+AK37+AE37+Y37+S37+BU37</f>
        <v>42.5</v>
      </c>
      <c r="CB37" s="182"/>
      <c r="CC37" s="197"/>
      <c r="CD37" s="111"/>
    </row>
    <row r="38" spans="3:81" ht="15" thickBot="1">
      <c r="C38" s="118">
        <v>2</v>
      </c>
      <c r="D38" s="204" t="s">
        <v>60</v>
      </c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119" t="s">
        <v>369</v>
      </c>
      <c r="P38" s="203">
        <v>500</v>
      </c>
      <c r="Q38" s="204"/>
      <c r="R38" s="204"/>
      <c r="S38" s="205">
        <v>3</v>
      </c>
      <c r="T38" s="206"/>
      <c r="U38" s="207"/>
      <c r="V38" s="203">
        <v>466</v>
      </c>
      <c r="W38" s="204"/>
      <c r="X38" s="204"/>
      <c r="Y38" s="205">
        <v>7</v>
      </c>
      <c r="Z38" s="206"/>
      <c r="AA38" s="207"/>
      <c r="AB38" s="203">
        <v>507</v>
      </c>
      <c r="AC38" s="204"/>
      <c r="AD38" s="204"/>
      <c r="AE38" s="205">
        <v>5</v>
      </c>
      <c r="AF38" s="206"/>
      <c r="AG38" s="207"/>
      <c r="AH38" s="203">
        <v>385</v>
      </c>
      <c r="AI38" s="204"/>
      <c r="AJ38" s="204"/>
      <c r="AK38" s="205">
        <v>5</v>
      </c>
      <c r="AL38" s="206"/>
      <c r="AM38" s="207"/>
      <c r="AN38" s="203">
        <v>481</v>
      </c>
      <c r="AO38" s="204"/>
      <c r="AP38" s="204"/>
      <c r="AQ38" s="205">
        <v>5</v>
      </c>
      <c r="AR38" s="206"/>
      <c r="AS38" s="207"/>
      <c r="AT38" s="203">
        <v>469</v>
      </c>
      <c r="AU38" s="204"/>
      <c r="AV38" s="204"/>
      <c r="AW38" s="205">
        <v>4</v>
      </c>
      <c r="AX38" s="206"/>
      <c r="AY38" s="207"/>
      <c r="AZ38" s="203">
        <v>509</v>
      </c>
      <c r="BA38" s="204"/>
      <c r="BB38" s="204"/>
      <c r="BC38" s="205">
        <v>5</v>
      </c>
      <c r="BD38" s="206"/>
      <c r="BE38" s="207"/>
      <c r="BF38" s="203"/>
      <c r="BG38" s="204"/>
      <c r="BH38" s="204"/>
      <c r="BI38" s="205"/>
      <c r="BJ38" s="206"/>
      <c r="BK38" s="207"/>
      <c r="BL38" s="203"/>
      <c r="BM38" s="204"/>
      <c r="BN38" s="204"/>
      <c r="BO38" s="205"/>
      <c r="BP38" s="206"/>
      <c r="BQ38" s="207"/>
      <c r="BR38" s="203"/>
      <c r="BS38" s="204"/>
      <c r="BT38" s="204"/>
      <c r="BU38" s="205"/>
      <c r="BV38" s="206"/>
      <c r="BW38" s="207"/>
      <c r="BX38" s="203">
        <f>BL38+BF38+AZ38+AT38+AN38+AH38+AB38+V38+P38</f>
        <v>3317</v>
      </c>
      <c r="BY38" s="204"/>
      <c r="BZ38" s="204"/>
      <c r="CA38" s="183">
        <f t="shared" si="5"/>
        <v>34</v>
      </c>
      <c r="CB38" s="182"/>
      <c r="CC38" s="197"/>
    </row>
    <row r="39" spans="3:81" ht="15" thickBot="1">
      <c r="C39" s="118">
        <v>3</v>
      </c>
      <c r="D39" s="204" t="s">
        <v>368</v>
      </c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119" t="s">
        <v>12</v>
      </c>
      <c r="P39" s="211">
        <v>475</v>
      </c>
      <c r="Q39" s="212"/>
      <c r="R39" s="212"/>
      <c r="S39" s="208">
        <v>7</v>
      </c>
      <c r="T39" s="209"/>
      <c r="U39" s="210"/>
      <c r="V39" s="211">
        <v>502</v>
      </c>
      <c r="W39" s="212"/>
      <c r="X39" s="212"/>
      <c r="Y39" s="208">
        <v>2</v>
      </c>
      <c r="Z39" s="209"/>
      <c r="AA39" s="210"/>
      <c r="AB39" s="211">
        <v>565</v>
      </c>
      <c r="AC39" s="212"/>
      <c r="AD39" s="212"/>
      <c r="AE39" s="208">
        <v>2</v>
      </c>
      <c r="AF39" s="209"/>
      <c r="AG39" s="210"/>
      <c r="AH39" s="211">
        <v>388</v>
      </c>
      <c r="AI39" s="212"/>
      <c r="AJ39" s="212"/>
      <c r="AK39" s="208">
        <v>3</v>
      </c>
      <c r="AL39" s="209"/>
      <c r="AM39" s="210"/>
      <c r="AN39" s="211">
        <v>485</v>
      </c>
      <c r="AO39" s="212"/>
      <c r="AP39" s="212"/>
      <c r="AQ39" s="208">
        <v>4</v>
      </c>
      <c r="AR39" s="209"/>
      <c r="AS39" s="210"/>
      <c r="AT39" s="211">
        <v>456</v>
      </c>
      <c r="AU39" s="212"/>
      <c r="AV39" s="212"/>
      <c r="AW39" s="208">
        <v>7</v>
      </c>
      <c r="AX39" s="209"/>
      <c r="AY39" s="210"/>
      <c r="AZ39" s="211">
        <v>551</v>
      </c>
      <c r="BA39" s="212"/>
      <c r="BB39" s="212"/>
      <c r="BC39" s="208">
        <v>2</v>
      </c>
      <c r="BD39" s="209"/>
      <c r="BE39" s="210"/>
      <c r="BF39" s="211"/>
      <c r="BG39" s="212"/>
      <c r="BH39" s="212"/>
      <c r="BI39" s="208"/>
      <c r="BJ39" s="209"/>
      <c r="BK39" s="210"/>
      <c r="BL39" s="211"/>
      <c r="BM39" s="212"/>
      <c r="BN39" s="212"/>
      <c r="BO39" s="208"/>
      <c r="BP39" s="209"/>
      <c r="BQ39" s="210"/>
      <c r="BR39" s="211"/>
      <c r="BS39" s="212"/>
      <c r="BT39" s="212"/>
      <c r="BU39" s="208"/>
      <c r="BV39" s="209"/>
      <c r="BW39" s="210"/>
      <c r="BX39" s="203">
        <f>BL39+BF39+AZ39+AT39+AN39+AH39+AB39+V39+P39</f>
        <v>3422</v>
      </c>
      <c r="BY39" s="204"/>
      <c r="BZ39" s="204"/>
      <c r="CA39" s="183">
        <f t="shared" si="5"/>
        <v>27</v>
      </c>
      <c r="CB39" s="182"/>
      <c r="CC39" s="197"/>
    </row>
    <row r="40" spans="3:81" ht="15" thickBot="1">
      <c r="C40" s="118">
        <v>5</v>
      </c>
      <c r="D40" s="204" t="s">
        <v>326</v>
      </c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119" t="s">
        <v>369</v>
      </c>
      <c r="P40" s="203">
        <v>504</v>
      </c>
      <c r="Q40" s="204"/>
      <c r="R40" s="204"/>
      <c r="S40" s="205">
        <v>2</v>
      </c>
      <c r="T40" s="206"/>
      <c r="U40" s="207"/>
      <c r="V40" s="203">
        <v>493</v>
      </c>
      <c r="W40" s="204"/>
      <c r="X40" s="204"/>
      <c r="Y40" s="205">
        <v>3.5</v>
      </c>
      <c r="Z40" s="206"/>
      <c r="AA40" s="207"/>
      <c r="AB40" s="203">
        <v>509</v>
      </c>
      <c r="AC40" s="204"/>
      <c r="AD40" s="204"/>
      <c r="AE40" s="205">
        <v>4</v>
      </c>
      <c r="AF40" s="206"/>
      <c r="AG40" s="207"/>
      <c r="AH40" s="203">
        <v>403</v>
      </c>
      <c r="AI40" s="204"/>
      <c r="AJ40" s="204"/>
      <c r="AK40" s="205">
        <v>2</v>
      </c>
      <c r="AL40" s="206"/>
      <c r="AM40" s="207"/>
      <c r="AN40" s="203">
        <v>504</v>
      </c>
      <c r="AO40" s="204"/>
      <c r="AP40" s="204"/>
      <c r="AQ40" s="205">
        <v>3</v>
      </c>
      <c r="AR40" s="206"/>
      <c r="AS40" s="207"/>
      <c r="AT40" s="203">
        <v>478</v>
      </c>
      <c r="AU40" s="204"/>
      <c r="AV40" s="204"/>
      <c r="AW40" s="205">
        <v>3</v>
      </c>
      <c r="AX40" s="206"/>
      <c r="AY40" s="207"/>
      <c r="AZ40" s="203">
        <v>525</v>
      </c>
      <c r="BA40" s="204"/>
      <c r="BB40" s="204"/>
      <c r="BC40" s="205">
        <v>4</v>
      </c>
      <c r="BD40" s="206"/>
      <c r="BE40" s="207"/>
      <c r="BF40" s="203"/>
      <c r="BG40" s="204"/>
      <c r="BH40" s="204"/>
      <c r="BI40" s="205"/>
      <c r="BJ40" s="206"/>
      <c r="BK40" s="207"/>
      <c r="BL40" s="203"/>
      <c r="BM40" s="204"/>
      <c r="BN40" s="204"/>
      <c r="BO40" s="205"/>
      <c r="BP40" s="206"/>
      <c r="BQ40" s="207"/>
      <c r="BR40" s="203"/>
      <c r="BS40" s="204"/>
      <c r="BT40" s="204"/>
      <c r="BU40" s="205"/>
      <c r="BV40" s="206"/>
      <c r="BW40" s="207"/>
      <c r="BX40" s="203">
        <f>BL40+BF40+AZ40+AT40+AN40+AH40+AB40+V40+P40</f>
        <v>3416</v>
      </c>
      <c r="BY40" s="204"/>
      <c r="BZ40" s="204"/>
      <c r="CA40" s="183">
        <f>BO40+BI40+BC40+AW40+AQ40+AK40+AE40+Y40+S40+BU40</f>
        <v>21.5</v>
      </c>
      <c r="CB40" s="182"/>
      <c r="CC40" s="197"/>
    </row>
    <row r="41" spans="3:81" ht="15" thickBot="1">
      <c r="C41" s="118">
        <v>4</v>
      </c>
      <c r="D41" s="204" t="s">
        <v>117</v>
      </c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119" t="s">
        <v>369</v>
      </c>
      <c r="P41" s="203">
        <v>498</v>
      </c>
      <c r="Q41" s="204"/>
      <c r="R41" s="204"/>
      <c r="S41" s="205">
        <v>4.5</v>
      </c>
      <c r="T41" s="206"/>
      <c r="U41" s="207"/>
      <c r="V41" s="203">
        <v>493</v>
      </c>
      <c r="W41" s="204"/>
      <c r="X41" s="204"/>
      <c r="Y41" s="205">
        <v>3.5</v>
      </c>
      <c r="Z41" s="206"/>
      <c r="AA41" s="207"/>
      <c r="AB41" s="203">
        <v>511</v>
      </c>
      <c r="AC41" s="204"/>
      <c r="AD41" s="204"/>
      <c r="AE41" s="205">
        <v>3</v>
      </c>
      <c r="AF41" s="206"/>
      <c r="AG41" s="207"/>
      <c r="AH41" s="203">
        <v>387</v>
      </c>
      <c r="AI41" s="204"/>
      <c r="AJ41" s="204"/>
      <c r="AK41" s="205">
        <v>4</v>
      </c>
      <c r="AL41" s="206"/>
      <c r="AM41" s="207"/>
      <c r="AN41" s="203">
        <v>512</v>
      </c>
      <c r="AO41" s="204"/>
      <c r="AP41" s="204"/>
      <c r="AQ41" s="205">
        <v>2</v>
      </c>
      <c r="AR41" s="206"/>
      <c r="AS41" s="207"/>
      <c r="AT41" s="203">
        <v>511</v>
      </c>
      <c r="AU41" s="204"/>
      <c r="AV41" s="204"/>
      <c r="AW41" s="205">
        <v>1</v>
      </c>
      <c r="AX41" s="206"/>
      <c r="AY41" s="207"/>
      <c r="AZ41" s="203">
        <v>533</v>
      </c>
      <c r="BA41" s="204"/>
      <c r="BB41" s="204"/>
      <c r="BC41" s="205">
        <v>3</v>
      </c>
      <c r="BD41" s="206"/>
      <c r="BE41" s="207"/>
      <c r="BF41" s="203"/>
      <c r="BG41" s="204"/>
      <c r="BH41" s="204"/>
      <c r="BI41" s="205"/>
      <c r="BJ41" s="206"/>
      <c r="BK41" s="207"/>
      <c r="BL41" s="203"/>
      <c r="BM41" s="204"/>
      <c r="BN41" s="204"/>
      <c r="BO41" s="205"/>
      <c r="BP41" s="206"/>
      <c r="BQ41" s="207"/>
      <c r="BR41" s="203"/>
      <c r="BS41" s="204"/>
      <c r="BT41" s="204"/>
      <c r="BU41" s="205"/>
      <c r="BV41" s="206"/>
      <c r="BW41" s="207"/>
      <c r="BX41" s="203">
        <f>BL41+BF41+AZ41+AT41+AN41+AH41+AB41+V41+P41</f>
        <v>3445</v>
      </c>
      <c r="BY41" s="204"/>
      <c r="BZ41" s="204"/>
      <c r="CA41" s="183">
        <f t="shared" si="5"/>
        <v>21</v>
      </c>
      <c r="CB41" s="182"/>
      <c r="CC41" s="197"/>
    </row>
    <row r="42" spans="3:81" ht="15" thickBot="1">
      <c r="C42" s="118">
        <v>6</v>
      </c>
      <c r="D42" s="204" t="s">
        <v>192</v>
      </c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119" t="s">
        <v>369</v>
      </c>
      <c r="P42" s="201">
        <v>551</v>
      </c>
      <c r="Q42" s="202"/>
      <c r="R42" s="202"/>
      <c r="S42" s="198">
        <v>1</v>
      </c>
      <c r="T42" s="199"/>
      <c r="U42" s="200"/>
      <c r="V42" s="201">
        <v>543</v>
      </c>
      <c r="W42" s="202"/>
      <c r="X42" s="202"/>
      <c r="Y42" s="198">
        <v>1</v>
      </c>
      <c r="Z42" s="199"/>
      <c r="AA42" s="200"/>
      <c r="AB42" s="201">
        <v>611</v>
      </c>
      <c r="AC42" s="202"/>
      <c r="AD42" s="202"/>
      <c r="AE42" s="198">
        <v>1</v>
      </c>
      <c r="AF42" s="199"/>
      <c r="AG42" s="200"/>
      <c r="AH42" s="201">
        <v>448</v>
      </c>
      <c r="AI42" s="202"/>
      <c r="AJ42" s="202"/>
      <c r="AK42" s="198">
        <v>1</v>
      </c>
      <c r="AL42" s="199"/>
      <c r="AM42" s="200"/>
      <c r="AN42" s="201">
        <v>526</v>
      </c>
      <c r="AO42" s="202"/>
      <c r="AP42" s="202"/>
      <c r="AQ42" s="198">
        <v>1</v>
      </c>
      <c r="AR42" s="199"/>
      <c r="AS42" s="200"/>
      <c r="AT42" s="201">
        <v>495</v>
      </c>
      <c r="AU42" s="202"/>
      <c r="AV42" s="202"/>
      <c r="AW42" s="198">
        <v>2</v>
      </c>
      <c r="AX42" s="199"/>
      <c r="AY42" s="200"/>
      <c r="AZ42" s="201">
        <v>2520</v>
      </c>
      <c r="BA42" s="202"/>
      <c r="BB42" s="202"/>
      <c r="BC42" s="198">
        <v>0</v>
      </c>
      <c r="BD42" s="199"/>
      <c r="BE42" s="200"/>
      <c r="BF42" s="201"/>
      <c r="BG42" s="202"/>
      <c r="BH42" s="202"/>
      <c r="BI42" s="198"/>
      <c r="BJ42" s="199"/>
      <c r="BK42" s="200"/>
      <c r="BL42" s="201"/>
      <c r="BM42" s="202"/>
      <c r="BN42" s="202"/>
      <c r="BO42" s="198"/>
      <c r="BP42" s="199"/>
      <c r="BQ42" s="200"/>
      <c r="BR42" s="201"/>
      <c r="BS42" s="202"/>
      <c r="BT42" s="202"/>
      <c r="BU42" s="198"/>
      <c r="BV42" s="199"/>
      <c r="BW42" s="200"/>
      <c r="BX42" s="203">
        <f>BL42+BF42+AZ42+AT42+AN42+AH42+AB42+V42+P42</f>
        <v>5694</v>
      </c>
      <c r="BY42" s="204"/>
      <c r="BZ42" s="204"/>
      <c r="CA42" s="183">
        <f t="shared" si="5"/>
        <v>7</v>
      </c>
      <c r="CB42" s="182"/>
      <c r="CC42" s="197"/>
    </row>
    <row r="46" spans="1:83" ht="15.75" customHeight="1">
      <c r="A46" s="271" t="s">
        <v>426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  <c r="BS46" s="271"/>
      <c r="BT46" s="271"/>
      <c r="BU46" s="271"/>
      <c r="BV46" s="271"/>
      <c r="BW46" s="271"/>
      <c r="BX46" s="271"/>
      <c r="BY46" s="271"/>
      <c r="BZ46" s="271"/>
      <c r="CA46" s="271"/>
      <c r="CB46" s="271"/>
      <c r="CC46" s="271"/>
      <c r="CD46" s="271"/>
      <c r="CE46" s="271"/>
    </row>
    <row r="47" spans="1:83" ht="15.75" customHeight="1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271"/>
      <c r="BN47" s="271"/>
      <c r="BO47" s="271"/>
      <c r="BP47" s="271"/>
      <c r="BQ47" s="271"/>
      <c r="BR47" s="271"/>
      <c r="BS47" s="271"/>
      <c r="BT47" s="271"/>
      <c r="BU47" s="271"/>
      <c r="BV47" s="271"/>
      <c r="BW47" s="271"/>
      <c r="BX47" s="271"/>
      <c r="BY47" s="271"/>
      <c r="BZ47" s="271"/>
      <c r="CA47" s="271"/>
      <c r="CB47" s="271"/>
      <c r="CC47" s="271"/>
      <c r="CD47" s="271"/>
      <c r="CE47" s="271"/>
    </row>
    <row r="48" spans="1:8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</row>
    <row r="49" spans="1:83" ht="6" customHeight="1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4"/>
      <c r="AC49" s="102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4"/>
      <c r="BE49" s="102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4"/>
    </row>
    <row r="50" spans="1:83" ht="14.25">
      <c r="A50" s="105"/>
      <c r="B50" s="243" t="s">
        <v>48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2"/>
      <c r="U50" s="242"/>
      <c r="V50" s="244" t="s">
        <v>295</v>
      </c>
      <c r="W50" s="244"/>
      <c r="X50" s="244"/>
      <c r="Y50" s="242">
        <v>8</v>
      </c>
      <c r="Z50" s="242"/>
      <c r="AA50" s="106"/>
      <c r="AC50" s="105"/>
      <c r="AD50" s="243" t="s">
        <v>60</v>
      </c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2"/>
      <c r="AW50" s="242"/>
      <c r="AX50" s="244" t="s">
        <v>295</v>
      </c>
      <c r="AY50" s="244"/>
      <c r="AZ50" s="244"/>
      <c r="BA50" s="242">
        <v>6</v>
      </c>
      <c r="BB50" s="242"/>
      <c r="BC50" s="106"/>
      <c r="BE50" s="105"/>
      <c r="BF50" s="243" t="s">
        <v>368</v>
      </c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2"/>
      <c r="BY50" s="242"/>
      <c r="BZ50" s="244" t="s">
        <v>295</v>
      </c>
      <c r="CA50" s="244"/>
      <c r="CB50" s="244"/>
      <c r="CC50" s="242">
        <v>5</v>
      </c>
      <c r="CD50" s="242"/>
      <c r="CE50" s="106"/>
    </row>
    <row r="51" spans="1:83" ht="12.75">
      <c r="A51" s="105"/>
      <c r="B51" s="107">
        <v>1</v>
      </c>
      <c r="C51" s="241" t="s">
        <v>430</v>
      </c>
      <c r="D51" s="241"/>
      <c r="E51" s="241"/>
      <c r="F51" s="241"/>
      <c r="G51" s="241"/>
      <c r="H51" s="241"/>
      <c r="I51" s="241"/>
      <c r="J51" s="241"/>
      <c r="K51" s="241"/>
      <c r="L51" s="241"/>
      <c r="M51" s="239">
        <v>25</v>
      </c>
      <c r="N51" s="239"/>
      <c r="O51" s="239"/>
      <c r="P51" s="239">
        <v>26</v>
      </c>
      <c r="Q51" s="239"/>
      <c r="R51" s="239"/>
      <c r="S51" s="239">
        <v>25</v>
      </c>
      <c r="T51" s="239"/>
      <c r="U51" s="239"/>
      <c r="V51" s="239">
        <v>21</v>
      </c>
      <c r="W51" s="239"/>
      <c r="X51" s="239"/>
      <c r="Y51" s="236">
        <f>SUM(M51:X51)</f>
        <v>97</v>
      </c>
      <c r="Z51" s="236"/>
      <c r="AA51" s="106"/>
      <c r="AC51" s="105"/>
      <c r="AD51" s="107">
        <v>1</v>
      </c>
      <c r="AE51" s="241" t="s">
        <v>397</v>
      </c>
      <c r="AF51" s="241"/>
      <c r="AG51" s="241"/>
      <c r="AH51" s="241"/>
      <c r="AI51" s="241"/>
      <c r="AJ51" s="241"/>
      <c r="AK51" s="241"/>
      <c r="AL51" s="241"/>
      <c r="AM51" s="241"/>
      <c r="AN51" s="241"/>
      <c r="AO51" s="239">
        <v>23</v>
      </c>
      <c r="AP51" s="239"/>
      <c r="AQ51" s="239"/>
      <c r="AR51" s="239">
        <v>23</v>
      </c>
      <c r="AS51" s="239"/>
      <c r="AT51" s="239"/>
      <c r="AU51" s="239">
        <v>29</v>
      </c>
      <c r="AV51" s="239"/>
      <c r="AW51" s="239"/>
      <c r="AX51" s="239">
        <v>28</v>
      </c>
      <c r="AY51" s="239"/>
      <c r="AZ51" s="239"/>
      <c r="BA51" s="236">
        <f>SUM(AO51:AZ51)</f>
        <v>103</v>
      </c>
      <c r="BB51" s="236"/>
      <c r="BC51" s="106"/>
      <c r="BE51" s="105"/>
      <c r="BF51" s="107">
        <v>1</v>
      </c>
      <c r="BG51" s="241" t="s">
        <v>417</v>
      </c>
      <c r="BH51" s="241"/>
      <c r="BI51" s="241"/>
      <c r="BJ51" s="241"/>
      <c r="BK51" s="241"/>
      <c r="BL51" s="241"/>
      <c r="BM51" s="241"/>
      <c r="BN51" s="241"/>
      <c r="BO51" s="241"/>
      <c r="BP51" s="241"/>
      <c r="BQ51" s="239">
        <v>30</v>
      </c>
      <c r="BR51" s="239"/>
      <c r="BS51" s="239"/>
      <c r="BT51" s="239">
        <v>24</v>
      </c>
      <c r="BU51" s="239"/>
      <c r="BV51" s="239"/>
      <c r="BW51" s="239">
        <v>28</v>
      </c>
      <c r="BX51" s="239"/>
      <c r="BY51" s="239"/>
      <c r="BZ51" s="239">
        <v>25</v>
      </c>
      <c r="CA51" s="239"/>
      <c r="CB51" s="239"/>
      <c r="CC51" s="236">
        <f>SUM(BQ51:CB51)</f>
        <v>107</v>
      </c>
      <c r="CD51" s="236"/>
      <c r="CE51" s="106"/>
    </row>
    <row r="52" spans="1:83" ht="12.75">
      <c r="A52" s="105"/>
      <c r="B52" s="107">
        <v>2</v>
      </c>
      <c r="C52" s="241" t="s">
        <v>431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39">
        <v>32</v>
      </c>
      <c r="N52" s="239"/>
      <c r="O52" s="239"/>
      <c r="P52" s="239">
        <v>12</v>
      </c>
      <c r="Q52" s="239"/>
      <c r="R52" s="239"/>
      <c r="S52" s="239">
        <v>0</v>
      </c>
      <c r="T52" s="239"/>
      <c r="U52" s="239"/>
      <c r="V52" s="239">
        <v>0</v>
      </c>
      <c r="W52" s="239"/>
      <c r="X52" s="239"/>
      <c r="Y52" s="236">
        <f>SUM(M52:X52)</f>
        <v>44</v>
      </c>
      <c r="Z52" s="236"/>
      <c r="AA52" s="106"/>
      <c r="AC52" s="105"/>
      <c r="AD52" s="107">
        <v>2</v>
      </c>
      <c r="AE52" s="241" t="s">
        <v>428</v>
      </c>
      <c r="AF52" s="241"/>
      <c r="AG52" s="241"/>
      <c r="AH52" s="241"/>
      <c r="AI52" s="241"/>
      <c r="AJ52" s="241"/>
      <c r="AK52" s="241"/>
      <c r="AL52" s="241"/>
      <c r="AM52" s="241"/>
      <c r="AN52" s="241"/>
      <c r="AO52" s="239">
        <v>28</v>
      </c>
      <c r="AP52" s="239"/>
      <c r="AQ52" s="239"/>
      <c r="AR52" s="239">
        <v>22</v>
      </c>
      <c r="AS52" s="239"/>
      <c r="AT52" s="239"/>
      <c r="AU52" s="239">
        <v>25</v>
      </c>
      <c r="AV52" s="239"/>
      <c r="AW52" s="239"/>
      <c r="AX52" s="239">
        <v>25</v>
      </c>
      <c r="AY52" s="239"/>
      <c r="AZ52" s="239"/>
      <c r="BA52" s="236">
        <f>SUM(AO52:AZ52)</f>
        <v>100</v>
      </c>
      <c r="BB52" s="236"/>
      <c r="BC52" s="106"/>
      <c r="BE52" s="105"/>
      <c r="BF52" s="107">
        <v>2</v>
      </c>
      <c r="BG52" s="241" t="s">
        <v>383</v>
      </c>
      <c r="BH52" s="241"/>
      <c r="BI52" s="241"/>
      <c r="BJ52" s="241"/>
      <c r="BK52" s="241"/>
      <c r="BL52" s="241"/>
      <c r="BM52" s="241"/>
      <c r="BN52" s="241"/>
      <c r="BO52" s="241"/>
      <c r="BP52" s="241"/>
      <c r="BQ52" s="239">
        <v>27</v>
      </c>
      <c r="BR52" s="239"/>
      <c r="BS52" s="239"/>
      <c r="BT52" s="239">
        <v>26</v>
      </c>
      <c r="BU52" s="239"/>
      <c r="BV52" s="239"/>
      <c r="BW52" s="239">
        <v>25</v>
      </c>
      <c r="BX52" s="239"/>
      <c r="BY52" s="239"/>
      <c r="BZ52" s="239">
        <v>22</v>
      </c>
      <c r="CA52" s="239"/>
      <c r="CB52" s="239"/>
      <c r="CC52" s="236">
        <f>SUM(BQ52:CB52)</f>
        <v>100</v>
      </c>
      <c r="CD52" s="236"/>
      <c r="CE52" s="106"/>
    </row>
    <row r="53" spans="1:83" ht="12.75">
      <c r="A53" s="105"/>
      <c r="B53" s="107">
        <v>3</v>
      </c>
      <c r="C53" s="241" t="s">
        <v>432</v>
      </c>
      <c r="D53" s="241"/>
      <c r="E53" s="241"/>
      <c r="F53" s="241"/>
      <c r="G53" s="241"/>
      <c r="H53" s="241"/>
      <c r="I53" s="241"/>
      <c r="J53" s="241"/>
      <c r="K53" s="241"/>
      <c r="L53" s="241"/>
      <c r="M53" s="239">
        <v>22</v>
      </c>
      <c r="N53" s="239"/>
      <c r="O53" s="239"/>
      <c r="P53" s="239">
        <v>24</v>
      </c>
      <c r="Q53" s="239"/>
      <c r="R53" s="239"/>
      <c r="S53" s="239">
        <v>25</v>
      </c>
      <c r="T53" s="239"/>
      <c r="U53" s="239"/>
      <c r="V53" s="239">
        <v>31</v>
      </c>
      <c r="W53" s="239"/>
      <c r="X53" s="239"/>
      <c r="Y53" s="236">
        <f>SUM(M53:X53)</f>
        <v>102</v>
      </c>
      <c r="Z53" s="236"/>
      <c r="AA53" s="106"/>
      <c r="AC53" s="105"/>
      <c r="AD53" s="107">
        <v>3</v>
      </c>
      <c r="AE53" s="241" t="s">
        <v>429</v>
      </c>
      <c r="AF53" s="241"/>
      <c r="AG53" s="241"/>
      <c r="AH53" s="241"/>
      <c r="AI53" s="241"/>
      <c r="AJ53" s="241"/>
      <c r="AK53" s="241"/>
      <c r="AL53" s="241"/>
      <c r="AM53" s="241"/>
      <c r="AN53" s="241"/>
      <c r="AO53" s="239">
        <v>27</v>
      </c>
      <c r="AP53" s="239"/>
      <c r="AQ53" s="239"/>
      <c r="AR53" s="239">
        <v>33</v>
      </c>
      <c r="AS53" s="239"/>
      <c r="AT53" s="239"/>
      <c r="AU53" s="239">
        <v>29</v>
      </c>
      <c r="AV53" s="239"/>
      <c r="AW53" s="239"/>
      <c r="AX53" s="239"/>
      <c r="AY53" s="239"/>
      <c r="AZ53" s="239"/>
      <c r="BA53" s="236">
        <f>SUM(AO53:AZ53)</f>
        <v>89</v>
      </c>
      <c r="BB53" s="236"/>
      <c r="BC53" s="106"/>
      <c r="BE53" s="105"/>
      <c r="BF53" s="107">
        <v>3</v>
      </c>
      <c r="BG53" s="241" t="s">
        <v>434</v>
      </c>
      <c r="BH53" s="241"/>
      <c r="BI53" s="241"/>
      <c r="BJ53" s="241"/>
      <c r="BK53" s="241"/>
      <c r="BL53" s="241"/>
      <c r="BM53" s="241"/>
      <c r="BN53" s="241"/>
      <c r="BO53" s="241"/>
      <c r="BP53" s="241"/>
      <c r="BQ53" s="239">
        <v>25</v>
      </c>
      <c r="BR53" s="239"/>
      <c r="BS53" s="239"/>
      <c r="BT53" s="239">
        <v>31</v>
      </c>
      <c r="BU53" s="239"/>
      <c r="BV53" s="239"/>
      <c r="BW53" s="239">
        <v>30</v>
      </c>
      <c r="BX53" s="239"/>
      <c r="BY53" s="239"/>
      <c r="BZ53" s="239">
        <v>33</v>
      </c>
      <c r="CA53" s="239"/>
      <c r="CB53" s="239"/>
      <c r="CC53" s="236">
        <f>SUM(BQ53:CB53)</f>
        <v>119</v>
      </c>
      <c r="CD53" s="236"/>
      <c r="CE53" s="106"/>
    </row>
    <row r="54" spans="1:83" ht="12.75">
      <c r="A54" s="105"/>
      <c r="B54" s="107" t="s">
        <v>382</v>
      </c>
      <c r="C54" s="241" t="s">
        <v>433</v>
      </c>
      <c r="D54" s="241"/>
      <c r="E54" s="241"/>
      <c r="F54" s="241"/>
      <c r="G54" s="241"/>
      <c r="H54" s="241"/>
      <c r="I54" s="241"/>
      <c r="J54" s="241"/>
      <c r="K54" s="241"/>
      <c r="L54" s="241"/>
      <c r="M54" s="239"/>
      <c r="N54" s="239"/>
      <c r="O54" s="239"/>
      <c r="P54" s="239">
        <v>15</v>
      </c>
      <c r="Q54" s="239"/>
      <c r="R54" s="239"/>
      <c r="S54" s="239">
        <v>28</v>
      </c>
      <c r="T54" s="239"/>
      <c r="U54" s="239"/>
      <c r="V54" s="239">
        <v>23</v>
      </c>
      <c r="W54" s="239"/>
      <c r="X54" s="239"/>
      <c r="Y54" s="236">
        <f>SUM(M54:X54)</f>
        <v>66</v>
      </c>
      <c r="Z54" s="236"/>
      <c r="AA54" s="106"/>
      <c r="AC54" s="105"/>
      <c r="AD54" s="107" t="s">
        <v>382</v>
      </c>
      <c r="AE54" s="241" t="s">
        <v>385</v>
      </c>
      <c r="AF54" s="241"/>
      <c r="AG54" s="241"/>
      <c r="AH54" s="241"/>
      <c r="AI54" s="241"/>
      <c r="AJ54" s="241"/>
      <c r="AK54" s="241"/>
      <c r="AL54" s="241"/>
      <c r="AM54" s="241"/>
      <c r="AN54" s="241"/>
      <c r="AO54" s="239">
        <v>0</v>
      </c>
      <c r="AP54" s="239"/>
      <c r="AQ54" s="239"/>
      <c r="AR54" s="239">
        <v>0</v>
      </c>
      <c r="AS54" s="239"/>
      <c r="AT54" s="239"/>
      <c r="AU54" s="239">
        <v>0</v>
      </c>
      <c r="AV54" s="239"/>
      <c r="AW54" s="239"/>
      <c r="AX54" s="239">
        <v>28</v>
      </c>
      <c r="AY54" s="239"/>
      <c r="AZ54" s="239"/>
      <c r="BA54" s="236">
        <f>SUM(AO54:AZ54)</f>
        <v>28</v>
      </c>
      <c r="BB54" s="236"/>
      <c r="BC54" s="106"/>
      <c r="BE54" s="105"/>
      <c r="BF54" s="107" t="s">
        <v>382</v>
      </c>
      <c r="BG54" s="241" t="s">
        <v>435</v>
      </c>
      <c r="BH54" s="241"/>
      <c r="BI54" s="241"/>
      <c r="BJ54" s="241"/>
      <c r="BK54" s="241"/>
      <c r="BL54" s="241"/>
      <c r="BM54" s="241"/>
      <c r="BN54" s="241"/>
      <c r="BO54" s="241"/>
      <c r="BP54" s="241"/>
      <c r="BQ54" s="239">
        <v>0</v>
      </c>
      <c r="BR54" s="239"/>
      <c r="BS54" s="239"/>
      <c r="BT54" s="239">
        <v>0</v>
      </c>
      <c r="BU54" s="239"/>
      <c r="BV54" s="239"/>
      <c r="BW54" s="239">
        <v>0</v>
      </c>
      <c r="BX54" s="239"/>
      <c r="BY54" s="239"/>
      <c r="BZ54" s="239">
        <v>0</v>
      </c>
      <c r="CA54" s="239"/>
      <c r="CB54" s="239"/>
      <c r="CC54" s="236">
        <f>SUM(BQ54:CB54)</f>
        <v>0</v>
      </c>
      <c r="CD54" s="236"/>
      <c r="CE54" s="106"/>
    </row>
    <row r="55" spans="1:83" s="111" customFormat="1" ht="11.25">
      <c r="A55" s="108"/>
      <c r="B55" s="109"/>
      <c r="C55" s="234" t="s">
        <v>386</v>
      </c>
      <c r="D55" s="234"/>
      <c r="E55" s="234"/>
      <c r="F55" s="234"/>
      <c r="G55" s="234"/>
      <c r="H55" s="234"/>
      <c r="I55" s="234"/>
      <c r="J55" s="234"/>
      <c r="K55" s="234"/>
      <c r="L55" s="234"/>
      <c r="M55" s="236">
        <f>SUM(M51:O54)</f>
        <v>79</v>
      </c>
      <c r="N55" s="236"/>
      <c r="O55" s="236"/>
      <c r="P55" s="236">
        <f>SUM(P51:R54)</f>
        <v>77</v>
      </c>
      <c r="Q55" s="236"/>
      <c r="R55" s="236"/>
      <c r="S55" s="236">
        <f>SUM(S51:U54)</f>
        <v>78</v>
      </c>
      <c r="T55" s="236"/>
      <c r="U55" s="236"/>
      <c r="V55" s="236">
        <f>SUM(V51:X54)</f>
        <v>75</v>
      </c>
      <c r="W55" s="236"/>
      <c r="X55" s="236"/>
      <c r="Y55" s="109"/>
      <c r="Z55" s="109"/>
      <c r="AA55" s="110"/>
      <c r="AC55" s="108"/>
      <c r="AD55" s="109"/>
      <c r="AE55" s="234" t="s">
        <v>386</v>
      </c>
      <c r="AF55" s="234"/>
      <c r="AG55" s="234"/>
      <c r="AH55" s="234"/>
      <c r="AI55" s="234"/>
      <c r="AJ55" s="234"/>
      <c r="AK55" s="234"/>
      <c r="AL55" s="234"/>
      <c r="AM55" s="234"/>
      <c r="AN55" s="234"/>
      <c r="AO55" s="236">
        <f>SUM(AO51:AQ54)</f>
        <v>78</v>
      </c>
      <c r="AP55" s="236"/>
      <c r="AQ55" s="236"/>
      <c r="AR55" s="236">
        <f>SUM(AR51:AT54)</f>
        <v>78</v>
      </c>
      <c r="AS55" s="236"/>
      <c r="AT55" s="236"/>
      <c r="AU55" s="236">
        <f>SUM(AU51:AW54)</f>
        <v>83</v>
      </c>
      <c r="AV55" s="236"/>
      <c r="AW55" s="236"/>
      <c r="AX55" s="236">
        <f>SUM(AX51:AZ54)</f>
        <v>81</v>
      </c>
      <c r="AY55" s="236"/>
      <c r="AZ55" s="236"/>
      <c r="BA55" s="109"/>
      <c r="BB55" s="109"/>
      <c r="BC55" s="110"/>
      <c r="BE55" s="108"/>
      <c r="BF55" s="109"/>
      <c r="BG55" s="234" t="s">
        <v>386</v>
      </c>
      <c r="BH55" s="234"/>
      <c r="BI55" s="234"/>
      <c r="BJ55" s="234"/>
      <c r="BK55" s="234"/>
      <c r="BL55" s="234"/>
      <c r="BM55" s="234"/>
      <c r="BN55" s="234"/>
      <c r="BO55" s="234"/>
      <c r="BP55" s="234"/>
      <c r="BQ55" s="236">
        <f>SUM(BQ51:BS54)</f>
        <v>82</v>
      </c>
      <c r="BR55" s="236"/>
      <c r="BS55" s="236"/>
      <c r="BT55" s="236">
        <f>SUM(BT51:BV54)</f>
        <v>81</v>
      </c>
      <c r="BU55" s="236"/>
      <c r="BV55" s="236"/>
      <c r="BW55" s="236">
        <f>SUM(BW51:BY54)</f>
        <v>83</v>
      </c>
      <c r="BX55" s="236"/>
      <c r="BY55" s="236"/>
      <c r="BZ55" s="236">
        <f>SUM(BZ51:CB54)</f>
        <v>80</v>
      </c>
      <c r="CA55" s="236"/>
      <c r="CB55" s="236"/>
      <c r="CC55" s="109"/>
      <c r="CD55" s="109"/>
      <c r="CE55" s="110"/>
    </row>
    <row r="56" spans="1:83" ht="15">
      <c r="A56" s="105"/>
      <c r="B56" s="112"/>
      <c r="C56" s="234" t="s">
        <v>387</v>
      </c>
      <c r="D56" s="234"/>
      <c r="E56" s="234"/>
      <c r="F56" s="234"/>
      <c r="G56" s="234"/>
      <c r="H56" s="234"/>
      <c r="I56" s="234"/>
      <c r="J56" s="234"/>
      <c r="K56" s="234"/>
      <c r="L56" s="234"/>
      <c r="M56" s="236"/>
      <c r="N56" s="236"/>
      <c r="O56" s="236"/>
      <c r="P56" s="236">
        <f>M55+P55</f>
        <v>156</v>
      </c>
      <c r="Q56" s="236"/>
      <c r="R56" s="236"/>
      <c r="S56" s="236">
        <f>P56+S55</f>
        <v>234</v>
      </c>
      <c r="T56" s="236"/>
      <c r="U56" s="236"/>
      <c r="V56" s="237">
        <f>S56+V55</f>
        <v>309</v>
      </c>
      <c r="W56" s="237"/>
      <c r="X56" s="237"/>
      <c r="Y56" s="238"/>
      <c r="Z56" s="238"/>
      <c r="AA56" s="106"/>
      <c r="AC56" s="105"/>
      <c r="AD56" s="112"/>
      <c r="AE56" s="234" t="s">
        <v>387</v>
      </c>
      <c r="AF56" s="234"/>
      <c r="AG56" s="234"/>
      <c r="AH56" s="234"/>
      <c r="AI56" s="234"/>
      <c r="AJ56" s="234"/>
      <c r="AK56" s="234"/>
      <c r="AL56" s="234"/>
      <c r="AM56" s="234"/>
      <c r="AN56" s="234"/>
      <c r="AO56" s="236"/>
      <c r="AP56" s="236"/>
      <c r="AQ56" s="236"/>
      <c r="AR56" s="236">
        <f>AO55+AR55</f>
        <v>156</v>
      </c>
      <c r="AS56" s="236"/>
      <c r="AT56" s="236"/>
      <c r="AU56" s="236">
        <f>AR56+AU55</f>
        <v>239</v>
      </c>
      <c r="AV56" s="236"/>
      <c r="AW56" s="236"/>
      <c r="AX56" s="237">
        <f>AU56+AX55</f>
        <v>320</v>
      </c>
      <c r="AY56" s="237"/>
      <c r="AZ56" s="237"/>
      <c r="BA56" s="238"/>
      <c r="BB56" s="238"/>
      <c r="BC56" s="106"/>
      <c r="BE56" s="105"/>
      <c r="BF56" s="112"/>
      <c r="BG56" s="234" t="s">
        <v>387</v>
      </c>
      <c r="BH56" s="234"/>
      <c r="BI56" s="234"/>
      <c r="BJ56" s="234"/>
      <c r="BK56" s="234"/>
      <c r="BL56" s="234"/>
      <c r="BM56" s="234"/>
      <c r="BN56" s="234"/>
      <c r="BO56" s="234"/>
      <c r="BP56" s="234"/>
      <c r="BQ56" s="236"/>
      <c r="BR56" s="236"/>
      <c r="BS56" s="236"/>
      <c r="BT56" s="236">
        <f>BQ55+BT55</f>
        <v>163</v>
      </c>
      <c r="BU56" s="236"/>
      <c r="BV56" s="236"/>
      <c r="BW56" s="236">
        <f>BT56+BW55</f>
        <v>246</v>
      </c>
      <c r="BX56" s="236"/>
      <c r="BY56" s="236"/>
      <c r="BZ56" s="237">
        <f>BW56+BZ55</f>
        <v>326</v>
      </c>
      <c r="CA56" s="237"/>
      <c r="CB56" s="237"/>
      <c r="CC56" s="238"/>
      <c r="CD56" s="238"/>
      <c r="CE56" s="106"/>
    </row>
    <row r="57" spans="1:83" ht="12.75">
      <c r="A57" s="105"/>
      <c r="B57" s="112"/>
      <c r="C57" s="234" t="s">
        <v>388</v>
      </c>
      <c r="D57" s="234"/>
      <c r="E57" s="234"/>
      <c r="F57" s="234"/>
      <c r="G57" s="234"/>
      <c r="H57" s="234"/>
      <c r="I57" s="234"/>
      <c r="J57" s="234"/>
      <c r="K57" s="234"/>
      <c r="L57" s="234"/>
      <c r="M57" s="233" t="s">
        <v>423</v>
      </c>
      <c r="N57" s="233"/>
      <c r="O57" s="233"/>
      <c r="P57" s="233" t="s">
        <v>459</v>
      </c>
      <c r="Q57" s="233"/>
      <c r="R57" s="233"/>
      <c r="S57" s="233" t="s">
        <v>390</v>
      </c>
      <c r="T57" s="233"/>
      <c r="U57" s="233"/>
      <c r="V57" s="233" t="s">
        <v>390</v>
      </c>
      <c r="W57" s="233"/>
      <c r="X57" s="233"/>
      <c r="Y57" s="235"/>
      <c r="Z57" s="235"/>
      <c r="AA57" s="106"/>
      <c r="AC57" s="105"/>
      <c r="AD57" s="112"/>
      <c r="AE57" s="234" t="s">
        <v>388</v>
      </c>
      <c r="AF57" s="234"/>
      <c r="AG57" s="234"/>
      <c r="AH57" s="234"/>
      <c r="AI57" s="234"/>
      <c r="AJ57" s="234"/>
      <c r="AK57" s="234"/>
      <c r="AL57" s="234"/>
      <c r="AM57" s="234"/>
      <c r="AN57" s="234"/>
      <c r="AO57" s="233" t="s">
        <v>390</v>
      </c>
      <c r="AP57" s="233"/>
      <c r="AQ57" s="233"/>
      <c r="AR57" s="233" t="s">
        <v>459</v>
      </c>
      <c r="AS57" s="233"/>
      <c r="AT57" s="233"/>
      <c r="AU57" s="233" t="s">
        <v>423</v>
      </c>
      <c r="AV57" s="233"/>
      <c r="AW57" s="233"/>
      <c r="AX57" s="233" t="s">
        <v>423</v>
      </c>
      <c r="AY57" s="233"/>
      <c r="AZ57" s="233"/>
      <c r="BA57" s="235"/>
      <c r="BB57" s="235"/>
      <c r="BC57" s="106"/>
      <c r="BE57" s="105"/>
      <c r="BF57" s="112"/>
      <c r="BG57" s="234" t="s">
        <v>388</v>
      </c>
      <c r="BH57" s="234"/>
      <c r="BI57" s="234"/>
      <c r="BJ57" s="234"/>
      <c r="BK57" s="234"/>
      <c r="BL57" s="234"/>
      <c r="BM57" s="234"/>
      <c r="BN57" s="234"/>
      <c r="BO57" s="234"/>
      <c r="BP57" s="234"/>
      <c r="BQ57" s="233" t="s">
        <v>424</v>
      </c>
      <c r="BR57" s="233"/>
      <c r="BS57" s="233"/>
      <c r="BT57" s="233" t="s">
        <v>424</v>
      </c>
      <c r="BU57" s="233"/>
      <c r="BV57" s="233"/>
      <c r="BW57" s="233" t="s">
        <v>424</v>
      </c>
      <c r="BX57" s="233"/>
      <c r="BY57" s="233"/>
      <c r="BZ57" s="233" t="s">
        <v>424</v>
      </c>
      <c r="CA57" s="233"/>
      <c r="CB57" s="233"/>
      <c r="CC57" s="235"/>
      <c r="CD57" s="235"/>
      <c r="CE57" s="106"/>
    </row>
    <row r="58" spans="1:83" ht="6" customHeight="1">
      <c r="A58" s="113"/>
      <c r="B58" s="114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6"/>
      <c r="AC58" s="113"/>
      <c r="AD58" s="114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6"/>
      <c r="BE58" s="113"/>
      <c r="BF58" s="114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6"/>
    </row>
    <row r="59" ht="12.75">
      <c r="B59" s="117"/>
    </row>
    <row r="60" spans="1:83" ht="6" customHeight="1">
      <c r="A60" s="10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C60" s="102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4"/>
      <c r="BE60" s="102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4"/>
    </row>
    <row r="61" spans="1:83" ht="14.25">
      <c r="A61" s="105"/>
      <c r="B61" s="243" t="s">
        <v>326</v>
      </c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2"/>
      <c r="U61" s="242"/>
      <c r="V61" s="244" t="s">
        <v>295</v>
      </c>
      <c r="W61" s="244"/>
      <c r="X61" s="244"/>
      <c r="Y61" s="242">
        <v>4</v>
      </c>
      <c r="Z61" s="242"/>
      <c r="AA61" s="106"/>
      <c r="AC61" s="105"/>
      <c r="AD61" s="243" t="s">
        <v>117</v>
      </c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2"/>
      <c r="AW61" s="242"/>
      <c r="AX61" s="244" t="s">
        <v>295</v>
      </c>
      <c r="AY61" s="244"/>
      <c r="AZ61" s="244"/>
      <c r="BA61" s="242">
        <v>3</v>
      </c>
      <c r="BB61" s="242"/>
      <c r="BC61" s="106"/>
      <c r="BE61" s="105"/>
      <c r="BF61" s="243" t="s">
        <v>329</v>
      </c>
      <c r="BG61" s="243"/>
      <c r="BH61" s="243"/>
      <c r="BI61" s="243"/>
      <c r="BJ61" s="243"/>
      <c r="BK61" s="243"/>
      <c r="BL61" s="243"/>
      <c r="BM61" s="243"/>
      <c r="BN61" s="243"/>
      <c r="BO61" s="243"/>
      <c r="BP61" s="243"/>
      <c r="BQ61" s="243"/>
      <c r="BR61" s="243"/>
      <c r="BS61" s="243"/>
      <c r="BT61" s="243"/>
      <c r="BU61" s="243"/>
      <c r="BV61" s="243"/>
      <c r="BW61" s="243"/>
      <c r="BX61" s="242"/>
      <c r="BY61" s="242"/>
      <c r="BZ61" s="244" t="s">
        <v>295</v>
      </c>
      <c r="CA61" s="244"/>
      <c r="CB61" s="244"/>
      <c r="CC61" s="242">
        <v>2</v>
      </c>
      <c r="CD61" s="242"/>
      <c r="CE61" s="106"/>
    </row>
    <row r="62" spans="1:83" ht="12.75">
      <c r="A62" s="105"/>
      <c r="B62" s="107">
        <v>1</v>
      </c>
      <c r="C62" s="241" t="s">
        <v>399</v>
      </c>
      <c r="D62" s="241"/>
      <c r="E62" s="241"/>
      <c r="F62" s="241"/>
      <c r="G62" s="241"/>
      <c r="H62" s="241"/>
      <c r="I62" s="241"/>
      <c r="J62" s="241"/>
      <c r="K62" s="241"/>
      <c r="L62" s="241"/>
      <c r="M62" s="239">
        <v>28</v>
      </c>
      <c r="N62" s="239"/>
      <c r="O62" s="239"/>
      <c r="P62" s="239">
        <v>24</v>
      </c>
      <c r="Q62" s="239"/>
      <c r="R62" s="239"/>
      <c r="S62" s="239">
        <v>26</v>
      </c>
      <c r="T62" s="239"/>
      <c r="U62" s="239"/>
      <c r="V62" s="239">
        <v>24</v>
      </c>
      <c r="W62" s="239"/>
      <c r="X62" s="239"/>
      <c r="Y62" s="236">
        <f>SUM(M62:X62)</f>
        <v>102</v>
      </c>
      <c r="Z62" s="236"/>
      <c r="AA62" s="106"/>
      <c r="AC62" s="105"/>
      <c r="AD62" s="107">
        <v>1</v>
      </c>
      <c r="AE62" s="241" t="s">
        <v>396</v>
      </c>
      <c r="AF62" s="241"/>
      <c r="AG62" s="241"/>
      <c r="AH62" s="241"/>
      <c r="AI62" s="241"/>
      <c r="AJ62" s="241"/>
      <c r="AK62" s="241"/>
      <c r="AL62" s="241"/>
      <c r="AM62" s="241"/>
      <c r="AN62" s="241"/>
      <c r="AO62" s="239">
        <v>28</v>
      </c>
      <c r="AP62" s="239"/>
      <c r="AQ62" s="239"/>
      <c r="AR62" s="239">
        <v>28</v>
      </c>
      <c r="AS62" s="239"/>
      <c r="AT62" s="239"/>
      <c r="AU62" s="239">
        <v>28</v>
      </c>
      <c r="AV62" s="239"/>
      <c r="AW62" s="239"/>
      <c r="AX62" s="239">
        <v>25</v>
      </c>
      <c r="AY62" s="239"/>
      <c r="AZ62" s="239"/>
      <c r="BA62" s="236">
        <f>SUM(AO62:AZ62)</f>
        <v>109</v>
      </c>
      <c r="BB62" s="236"/>
      <c r="BC62" s="106"/>
      <c r="BE62" s="105"/>
      <c r="BF62" s="107">
        <v>1</v>
      </c>
      <c r="BG62" s="241" t="s">
        <v>437</v>
      </c>
      <c r="BH62" s="241"/>
      <c r="BI62" s="241"/>
      <c r="BJ62" s="241"/>
      <c r="BK62" s="241"/>
      <c r="BL62" s="241"/>
      <c r="BM62" s="241"/>
      <c r="BN62" s="241"/>
      <c r="BO62" s="241"/>
      <c r="BP62" s="241"/>
      <c r="BQ62" s="239">
        <v>29</v>
      </c>
      <c r="BR62" s="239"/>
      <c r="BS62" s="239"/>
      <c r="BT62" s="239">
        <v>36</v>
      </c>
      <c r="BU62" s="239"/>
      <c r="BV62" s="239"/>
      <c r="BW62" s="239">
        <v>30</v>
      </c>
      <c r="BX62" s="239"/>
      <c r="BY62" s="239"/>
      <c r="BZ62" s="239">
        <v>27</v>
      </c>
      <c r="CA62" s="239"/>
      <c r="CB62" s="239"/>
      <c r="CC62" s="236">
        <f>SUM(BQ62:CB62)</f>
        <v>122</v>
      </c>
      <c r="CD62" s="236"/>
      <c r="CE62" s="106"/>
    </row>
    <row r="63" spans="1:83" ht="12.75">
      <c r="A63" s="105"/>
      <c r="B63" s="107">
        <v>2</v>
      </c>
      <c r="C63" s="241" t="s">
        <v>401</v>
      </c>
      <c r="D63" s="241"/>
      <c r="E63" s="241"/>
      <c r="F63" s="241"/>
      <c r="G63" s="241"/>
      <c r="H63" s="241"/>
      <c r="I63" s="241"/>
      <c r="J63" s="241"/>
      <c r="K63" s="241"/>
      <c r="L63" s="241"/>
      <c r="M63" s="239">
        <v>26</v>
      </c>
      <c r="N63" s="239"/>
      <c r="O63" s="239"/>
      <c r="P63" s="239">
        <v>29</v>
      </c>
      <c r="Q63" s="239"/>
      <c r="R63" s="239"/>
      <c r="S63" s="239">
        <v>34</v>
      </c>
      <c r="T63" s="239"/>
      <c r="U63" s="239"/>
      <c r="V63" s="239">
        <v>29</v>
      </c>
      <c r="W63" s="239"/>
      <c r="X63" s="239"/>
      <c r="Y63" s="236">
        <f>SUM(M63:X63)</f>
        <v>118</v>
      </c>
      <c r="Z63" s="236"/>
      <c r="AA63" s="106"/>
      <c r="AC63" s="105"/>
      <c r="AD63" s="107">
        <v>2</v>
      </c>
      <c r="AE63" s="241" t="s">
        <v>398</v>
      </c>
      <c r="AF63" s="241"/>
      <c r="AG63" s="241"/>
      <c r="AH63" s="241"/>
      <c r="AI63" s="241"/>
      <c r="AJ63" s="241"/>
      <c r="AK63" s="241"/>
      <c r="AL63" s="241"/>
      <c r="AM63" s="241"/>
      <c r="AN63" s="241"/>
      <c r="AO63" s="239">
        <v>27</v>
      </c>
      <c r="AP63" s="239"/>
      <c r="AQ63" s="239"/>
      <c r="AR63" s="239">
        <v>27</v>
      </c>
      <c r="AS63" s="239"/>
      <c r="AT63" s="239"/>
      <c r="AU63" s="239">
        <v>25</v>
      </c>
      <c r="AV63" s="239"/>
      <c r="AW63" s="239"/>
      <c r="AX63" s="239">
        <v>24</v>
      </c>
      <c r="AY63" s="239"/>
      <c r="AZ63" s="239"/>
      <c r="BA63" s="236">
        <f>SUM(AO63:AZ63)</f>
        <v>103</v>
      </c>
      <c r="BB63" s="236"/>
      <c r="BC63" s="106"/>
      <c r="BE63" s="105"/>
      <c r="BF63" s="107">
        <v>2</v>
      </c>
      <c r="BG63" s="241" t="s">
        <v>438</v>
      </c>
      <c r="BH63" s="241"/>
      <c r="BI63" s="241"/>
      <c r="BJ63" s="241"/>
      <c r="BK63" s="241"/>
      <c r="BL63" s="241"/>
      <c r="BM63" s="241"/>
      <c r="BN63" s="241"/>
      <c r="BO63" s="241"/>
      <c r="BP63" s="241"/>
      <c r="BQ63" s="239">
        <v>26</v>
      </c>
      <c r="BR63" s="239"/>
      <c r="BS63" s="239"/>
      <c r="BT63" s="239">
        <v>32</v>
      </c>
      <c r="BU63" s="239"/>
      <c r="BV63" s="239"/>
      <c r="BW63" s="239">
        <v>25</v>
      </c>
      <c r="BX63" s="239"/>
      <c r="BY63" s="239"/>
      <c r="BZ63" s="239">
        <v>26</v>
      </c>
      <c r="CA63" s="239"/>
      <c r="CB63" s="239"/>
      <c r="CC63" s="236">
        <f>SUM(BQ63:CB63)</f>
        <v>109</v>
      </c>
      <c r="CD63" s="236"/>
      <c r="CE63" s="106"/>
    </row>
    <row r="64" spans="1:83" ht="12.75">
      <c r="A64" s="105"/>
      <c r="B64" s="107">
        <v>3</v>
      </c>
      <c r="C64" s="241" t="s">
        <v>436</v>
      </c>
      <c r="D64" s="241"/>
      <c r="E64" s="241"/>
      <c r="F64" s="241"/>
      <c r="G64" s="241"/>
      <c r="H64" s="241"/>
      <c r="I64" s="241"/>
      <c r="J64" s="241"/>
      <c r="K64" s="241"/>
      <c r="L64" s="241"/>
      <c r="M64" s="239">
        <v>30</v>
      </c>
      <c r="N64" s="239"/>
      <c r="O64" s="239"/>
      <c r="P64" s="239">
        <v>28</v>
      </c>
      <c r="Q64" s="239"/>
      <c r="R64" s="239"/>
      <c r="S64" s="239">
        <v>25</v>
      </c>
      <c r="T64" s="239"/>
      <c r="U64" s="239"/>
      <c r="V64" s="239">
        <v>27</v>
      </c>
      <c r="W64" s="239"/>
      <c r="X64" s="239"/>
      <c r="Y64" s="236">
        <f>SUM(M64:X64)</f>
        <v>110</v>
      </c>
      <c r="Z64" s="236"/>
      <c r="AA64" s="106"/>
      <c r="AC64" s="105"/>
      <c r="AD64" s="107">
        <v>3</v>
      </c>
      <c r="AE64" s="241" t="s">
        <v>400</v>
      </c>
      <c r="AF64" s="241"/>
      <c r="AG64" s="241"/>
      <c r="AH64" s="241"/>
      <c r="AI64" s="241"/>
      <c r="AJ64" s="241"/>
      <c r="AK64" s="241"/>
      <c r="AL64" s="241"/>
      <c r="AM64" s="241"/>
      <c r="AN64" s="241"/>
      <c r="AO64" s="239">
        <v>34</v>
      </c>
      <c r="AP64" s="239"/>
      <c r="AQ64" s="239"/>
      <c r="AR64" s="239">
        <v>27</v>
      </c>
      <c r="AS64" s="239"/>
      <c r="AT64" s="239"/>
      <c r="AU64" s="239">
        <v>28</v>
      </c>
      <c r="AV64" s="239"/>
      <c r="AW64" s="239"/>
      <c r="AX64" s="239">
        <v>30</v>
      </c>
      <c r="AY64" s="239"/>
      <c r="AZ64" s="239"/>
      <c r="BA64" s="236">
        <f>SUM(AO64:AZ64)</f>
        <v>119</v>
      </c>
      <c r="BB64" s="236"/>
      <c r="BC64" s="106"/>
      <c r="BE64" s="105"/>
      <c r="BF64" s="107">
        <v>3</v>
      </c>
      <c r="BG64" s="241" t="s">
        <v>439</v>
      </c>
      <c r="BH64" s="241"/>
      <c r="BI64" s="241"/>
      <c r="BJ64" s="241"/>
      <c r="BK64" s="241"/>
      <c r="BL64" s="241"/>
      <c r="BM64" s="241"/>
      <c r="BN64" s="241"/>
      <c r="BO64" s="241"/>
      <c r="BP64" s="241"/>
      <c r="BQ64" s="239">
        <v>29</v>
      </c>
      <c r="BR64" s="239"/>
      <c r="BS64" s="239"/>
      <c r="BT64" s="239">
        <v>35</v>
      </c>
      <c r="BU64" s="239"/>
      <c r="BV64" s="239"/>
      <c r="BW64" s="239">
        <v>31</v>
      </c>
      <c r="BX64" s="239"/>
      <c r="BY64" s="239"/>
      <c r="BZ64" s="239">
        <v>34</v>
      </c>
      <c r="CA64" s="239"/>
      <c r="CB64" s="239"/>
      <c r="CC64" s="236">
        <f>SUM(BQ64:CB64)</f>
        <v>129</v>
      </c>
      <c r="CD64" s="236"/>
      <c r="CE64" s="106"/>
    </row>
    <row r="65" spans="1:83" ht="12.75">
      <c r="A65" s="105"/>
      <c r="B65" s="107" t="s">
        <v>382</v>
      </c>
      <c r="C65" s="241" t="s">
        <v>401</v>
      </c>
      <c r="D65" s="241"/>
      <c r="E65" s="241"/>
      <c r="F65" s="241"/>
      <c r="G65" s="241"/>
      <c r="H65" s="241"/>
      <c r="I65" s="241"/>
      <c r="J65" s="241"/>
      <c r="K65" s="241"/>
      <c r="L65" s="241"/>
      <c r="M65" s="239">
        <v>0</v>
      </c>
      <c r="N65" s="239"/>
      <c r="O65" s="239"/>
      <c r="P65" s="239">
        <v>0</v>
      </c>
      <c r="Q65" s="239"/>
      <c r="R65" s="239"/>
      <c r="S65" s="239">
        <v>0</v>
      </c>
      <c r="T65" s="239"/>
      <c r="U65" s="239"/>
      <c r="V65" s="239">
        <v>0</v>
      </c>
      <c r="W65" s="239"/>
      <c r="X65" s="239"/>
      <c r="Y65" s="236">
        <f>SUM(M65:X65)</f>
        <v>0</v>
      </c>
      <c r="Z65" s="236"/>
      <c r="AA65" s="106"/>
      <c r="AC65" s="105"/>
      <c r="AD65" s="107" t="s">
        <v>382</v>
      </c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6">
        <f>SUM(AO65:AZ65)</f>
        <v>0</v>
      </c>
      <c r="BB65" s="236"/>
      <c r="BC65" s="106"/>
      <c r="BE65" s="105"/>
      <c r="BF65" s="107" t="s">
        <v>382</v>
      </c>
      <c r="BG65" s="240" t="s">
        <v>440</v>
      </c>
      <c r="BH65" s="240"/>
      <c r="BI65" s="240"/>
      <c r="BJ65" s="240"/>
      <c r="BK65" s="240"/>
      <c r="BL65" s="240"/>
      <c r="BM65" s="240"/>
      <c r="BN65" s="240"/>
      <c r="BO65" s="240"/>
      <c r="BP65" s="240"/>
      <c r="BQ65" s="239">
        <v>0</v>
      </c>
      <c r="BR65" s="239"/>
      <c r="BS65" s="239"/>
      <c r="BT65" s="239">
        <v>0</v>
      </c>
      <c r="BU65" s="239"/>
      <c r="BV65" s="239"/>
      <c r="BW65" s="239">
        <v>0</v>
      </c>
      <c r="BX65" s="239"/>
      <c r="BY65" s="239"/>
      <c r="BZ65" s="239">
        <v>0</v>
      </c>
      <c r="CA65" s="239"/>
      <c r="CB65" s="239"/>
      <c r="CC65" s="236">
        <f>SUM(BQ65:CB65)</f>
        <v>0</v>
      </c>
      <c r="CD65" s="236"/>
      <c r="CE65" s="106"/>
    </row>
    <row r="66" spans="1:83" s="111" customFormat="1" ht="11.25">
      <c r="A66" s="108"/>
      <c r="B66" s="109"/>
      <c r="C66" s="234" t="s">
        <v>386</v>
      </c>
      <c r="D66" s="234"/>
      <c r="E66" s="234"/>
      <c r="F66" s="234"/>
      <c r="G66" s="234"/>
      <c r="H66" s="234"/>
      <c r="I66" s="234"/>
      <c r="J66" s="234"/>
      <c r="K66" s="234"/>
      <c r="L66" s="234"/>
      <c r="M66" s="236">
        <f>SUM(M62:O65)</f>
        <v>84</v>
      </c>
      <c r="N66" s="236"/>
      <c r="O66" s="236"/>
      <c r="P66" s="236">
        <f>SUM(P62:R65)</f>
        <v>81</v>
      </c>
      <c r="Q66" s="236"/>
      <c r="R66" s="236"/>
      <c r="S66" s="236">
        <f>SUM(S62:U65)</f>
        <v>85</v>
      </c>
      <c r="T66" s="236"/>
      <c r="U66" s="236"/>
      <c r="V66" s="236">
        <f>SUM(V62:X65)</f>
        <v>80</v>
      </c>
      <c r="W66" s="236"/>
      <c r="X66" s="236"/>
      <c r="Y66" s="109"/>
      <c r="Z66" s="109"/>
      <c r="AA66" s="110"/>
      <c r="AC66" s="108"/>
      <c r="AD66" s="109"/>
      <c r="AE66" s="234" t="s">
        <v>386</v>
      </c>
      <c r="AF66" s="234"/>
      <c r="AG66" s="234"/>
      <c r="AH66" s="234"/>
      <c r="AI66" s="234"/>
      <c r="AJ66" s="234"/>
      <c r="AK66" s="234"/>
      <c r="AL66" s="234"/>
      <c r="AM66" s="234"/>
      <c r="AN66" s="234"/>
      <c r="AO66" s="236">
        <f>SUM(AO62:AQ65)</f>
        <v>89</v>
      </c>
      <c r="AP66" s="236"/>
      <c r="AQ66" s="236"/>
      <c r="AR66" s="236">
        <f>SUM(AR62:AT65)</f>
        <v>82</v>
      </c>
      <c r="AS66" s="236"/>
      <c r="AT66" s="236"/>
      <c r="AU66" s="236">
        <f>SUM(AU62:AW65)</f>
        <v>81</v>
      </c>
      <c r="AV66" s="236"/>
      <c r="AW66" s="236"/>
      <c r="AX66" s="236">
        <f>SUM(AX62:AZ65)</f>
        <v>79</v>
      </c>
      <c r="AY66" s="236"/>
      <c r="AZ66" s="236"/>
      <c r="BA66" s="109"/>
      <c r="BB66" s="109"/>
      <c r="BC66" s="110"/>
      <c r="BE66" s="108"/>
      <c r="BF66" s="109"/>
      <c r="BG66" s="234" t="s">
        <v>386</v>
      </c>
      <c r="BH66" s="234"/>
      <c r="BI66" s="234"/>
      <c r="BJ66" s="234"/>
      <c r="BK66" s="234"/>
      <c r="BL66" s="234"/>
      <c r="BM66" s="234"/>
      <c r="BN66" s="234"/>
      <c r="BO66" s="234"/>
      <c r="BP66" s="234"/>
      <c r="BQ66" s="236">
        <f>SUM(BQ62:BS65)</f>
        <v>84</v>
      </c>
      <c r="BR66" s="236"/>
      <c r="BS66" s="236"/>
      <c r="BT66" s="236">
        <f>SUM(BT62:BV65)</f>
        <v>103</v>
      </c>
      <c r="BU66" s="236"/>
      <c r="BV66" s="236"/>
      <c r="BW66" s="236">
        <f>SUM(BW62:BY65)</f>
        <v>86</v>
      </c>
      <c r="BX66" s="236"/>
      <c r="BY66" s="236"/>
      <c r="BZ66" s="236">
        <f>SUM(BZ62:CB65)</f>
        <v>87</v>
      </c>
      <c r="CA66" s="236"/>
      <c r="CB66" s="236"/>
      <c r="CC66" s="109"/>
      <c r="CD66" s="109"/>
      <c r="CE66" s="110"/>
    </row>
    <row r="67" spans="1:83" ht="15">
      <c r="A67" s="105"/>
      <c r="B67" s="112"/>
      <c r="C67" s="234" t="s">
        <v>387</v>
      </c>
      <c r="D67" s="234"/>
      <c r="E67" s="234"/>
      <c r="F67" s="234"/>
      <c r="G67" s="234"/>
      <c r="H67" s="234"/>
      <c r="I67" s="234"/>
      <c r="J67" s="234"/>
      <c r="K67" s="234"/>
      <c r="L67" s="234"/>
      <c r="M67" s="236"/>
      <c r="N67" s="236"/>
      <c r="O67" s="236"/>
      <c r="P67" s="236">
        <f>M66+P66</f>
        <v>165</v>
      </c>
      <c r="Q67" s="236"/>
      <c r="R67" s="236"/>
      <c r="S67" s="236">
        <f>P67+S66</f>
        <v>250</v>
      </c>
      <c r="T67" s="236"/>
      <c r="U67" s="236"/>
      <c r="V67" s="237">
        <f>S67+V66</f>
        <v>330</v>
      </c>
      <c r="W67" s="237"/>
      <c r="X67" s="237"/>
      <c r="Y67" s="238"/>
      <c r="Z67" s="238"/>
      <c r="AA67" s="106"/>
      <c r="AC67" s="105"/>
      <c r="AD67" s="112"/>
      <c r="AE67" s="234" t="s">
        <v>387</v>
      </c>
      <c r="AF67" s="234"/>
      <c r="AG67" s="234"/>
      <c r="AH67" s="234"/>
      <c r="AI67" s="234"/>
      <c r="AJ67" s="234"/>
      <c r="AK67" s="234"/>
      <c r="AL67" s="234"/>
      <c r="AM67" s="234"/>
      <c r="AN67" s="234"/>
      <c r="AO67" s="236"/>
      <c r="AP67" s="236"/>
      <c r="AQ67" s="236"/>
      <c r="AR67" s="236">
        <f>AO66+AR66</f>
        <v>171</v>
      </c>
      <c r="AS67" s="236"/>
      <c r="AT67" s="236"/>
      <c r="AU67" s="236">
        <f>AR67+AU66</f>
        <v>252</v>
      </c>
      <c r="AV67" s="236"/>
      <c r="AW67" s="236"/>
      <c r="AX67" s="237">
        <f>AU67+AX66</f>
        <v>331</v>
      </c>
      <c r="AY67" s="237"/>
      <c r="AZ67" s="237"/>
      <c r="BA67" s="238"/>
      <c r="BB67" s="238"/>
      <c r="BC67" s="106"/>
      <c r="BE67" s="105"/>
      <c r="BF67" s="112"/>
      <c r="BG67" s="234" t="s">
        <v>387</v>
      </c>
      <c r="BH67" s="234"/>
      <c r="BI67" s="234"/>
      <c r="BJ67" s="234"/>
      <c r="BK67" s="234"/>
      <c r="BL67" s="234"/>
      <c r="BM67" s="234"/>
      <c r="BN67" s="234"/>
      <c r="BO67" s="234"/>
      <c r="BP67" s="234"/>
      <c r="BQ67" s="236"/>
      <c r="BR67" s="236"/>
      <c r="BS67" s="236"/>
      <c r="BT67" s="236">
        <f>BQ66+BT66</f>
        <v>187</v>
      </c>
      <c r="BU67" s="236"/>
      <c r="BV67" s="236"/>
      <c r="BW67" s="236">
        <f>BT67+BW66</f>
        <v>273</v>
      </c>
      <c r="BX67" s="236"/>
      <c r="BY67" s="236"/>
      <c r="BZ67" s="237">
        <f>BW67+BZ66</f>
        <v>360</v>
      </c>
      <c r="CA67" s="237"/>
      <c r="CB67" s="237"/>
      <c r="CC67" s="238"/>
      <c r="CD67" s="238"/>
      <c r="CE67" s="106"/>
    </row>
    <row r="68" spans="1:83" ht="12.75">
      <c r="A68" s="105"/>
      <c r="B68" s="112"/>
      <c r="C68" s="234" t="s">
        <v>388</v>
      </c>
      <c r="D68" s="234"/>
      <c r="E68" s="234"/>
      <c r="F68" s="234"/>
      <c r="G68" s="234"/>
      <c r="H68" s="234"/>
      <c r="I68" s="234"/>
      <c r="J68" s="234"/>
      <c r="K68" s="234"/>
      <c r="L68" s="234"/>
      <c r="M68" s="233" t="s">
        <v>457</v>
      </c>
      <c r="N68" s="233"/>
      <c r="O68" s="233"/>
      <c r="P68" s="233" t="s">
        <v>389</v>
      </c>
      <c r="Q68" s="233"/>
      <c r="R68" s="233"/>
      <c r="S68" s="233" t="s">
        <v>389</v>
      </c>
      <c r="T68" s="233"/>
      <c r="U68" s="233"/>
      <c r="V68" s="233" t="s">
        <v>389</v>
      </c>
      <c r="W68" s="233"/>
      <c r="X68" s="233"/>
      <c r="Y68" s="235"/>
      <c r="Z68" s="235"/>
      <c r="AA68" s="106"/>
      <c r="AC68" s="105"/>
      <c r="AD68" s="112"/>
      <c r="AE68" s="234" t="s">
        <v>388</v>
      </c>
      <c r="AF68" s="234"/>
      <c r="AG68" s="234"/>
      <c r="AH68" s="234"/>
      <c r="AI68" s="234"/>
      <c r="AJ68" s="234"/>
      <c r="AK68" s="234"/>
      <c r="AL68" s="234"/>
      <c r="AM68" s="234"/>
      <c r="AN68" s="234"/>
      <c r="AO68" s="233" t="s">
        <v>402</v>
      </c>
      <c r="AP68" s="233"/>
      <c r="AQ68" s="233"/>
      <c r="AR68" s="233" t="s">
        <v>425</v>
      </c>
      <c r="AS68" s="233"/>
      <c r="AT68" s="233"/>
      <c r="AU68" s="233" t="s">
        <v>425</v>
      </c>
      <c r="AV68" s="233"/>
      <c r="AW68" s="233"/>
      <c r="AX68" s="233" t="s">
        <v>425</v>
      </c>
      <c r="AY68" s="233"/>
      <c r="AZ68" s="233"/>
      <c r="BA68" s="235"/>
      <c r="BB68" s="235"/>
      <c r="BC68" s="106"/>
      <c r="BE68" s="105"/>
      <c r="BF68" s="112"/>
      <c r="BG68" s="234" t="s">
        <v>388</v>
      </c>
      <c r="BH68" s="234"/>
      <c r="BI68" s="234"/>
      <c r="BJ68" s="234"/>
      <c r="BK68" s="234"/>
      <c r="BL68" s="234"/>
      <c r="BM68" s="234"/>
      <c r="BN68" s="234"/>
      <c r="BO68" s="234"/>
      <c r="BP68" s="234"/>
      <c r="BQ68" s="233" t="s">
        <v>457</v>
      </c>
      <c r="BR68" s="233"/>
      <c r="BS68" s="233"/>
      <c r="BT68" s="233" t="s">
        <v>402</v>
      </c>
      <c r="BU68" s="233"/>
      <c r="BV68" s="233"/>
      <c r="BW68" s="233" t="s">
        <v>402</v>
      </c>
      <c r="BX68" s="233"/>
      <c r="BY68" s="233"/>
      <c r="BZ68" s="233" t="s">
        <v>402</v>
      </c>
      <c r="CA68" s="233"/>
      <c r="CB68" s="233"/>
      <c r="CC68" s="235"/>
      <c r="CD68" s="235"/>
      <c r="CE68" s="106"/>
    </row>
    <row r="69" spans="1:83" ht="6" customHeight="1">
      <c r="A69" s="113"/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6"/>
      <c r="AC69" s="113"/>
      <c r="AD69" s="114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6"/>
      <c r="BE69" s="113"/>
      <c r="BF69" s="114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6"/>
    </row>
    <row r="70" ht="12.75">
      <c r="B70" s="117"/>
    </row>
    <row r="71" spans="1:83" ht="6" customHeight="1">
      <c r="A71" s="102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4"/>
      <c r="AC71" s="102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4"/>
      <c r="BE71" s="102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4"/>
    </row>
    <row r="72" spans="1:83" ht="14.25">
      <c r="A72" s="105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2"/>
      <c r="U72" s="242"/>
      <c r="V72" s="244"/>
      <c r="W72" s="244"/>
      <c r="X72" s="244"/>
      <c r="Y72" s="242"/>
      <c r="Z72" s="242"/>
      <c r="AA72" s="106"/>
      <c r="AC72" s="105"/>
      <c r="AD72" s="243" t="s">
        <v>441</v>
      </c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2"/>
      <c r="AW72" s="242"/>
      <c r="AX72" s="244" t="s">
        <v>295</v>
      </c>
      <c r="AY72" s="244"/>
      <c r="AZ72" s="244"/>
      <c r="BA72" s="242">
        <v>1</v>
      </c>
      <c r="BB72" s="242"/>
      <c r="BC72" s="106"/>
      <c r="BE72" s="105"/>
      <c r="BF72" s="243"/>
      <c r="BG72" s="243"/>
      <c r="BH72" s="243"/>
      <c r="BI72" s="243"/>
      <c r="BJ72" s="243"/>
      <c r="BK72" s="243"/>
      <c r="BL72" s="243"/>
      <c r="BM72" s="243"/>
      <c r="BN72" s="243"/>
      <c r="BO72" s="243"/>
      <c r="BP72" s="243"/>
      <c r="BQ72" s="243"/>
      <c r="BR72" s="243"/>
      <c r="BS72" s="243"/>
      <c r="BT72" s="243"/>
      <c r="BU72" s="243"/>
      <c r="BV72" s="243"/>
      <c r="BW72" s="243"/>
      <c r="BX72" s="242"/>
      <c r="BY72" s="242"/>
      <c r="BZ72" s="244"/>
      <c r="CA72" s="244"/>
      <c r="CB72" s="244"/>
      <c r="CC72" s="242"/>
      <c r="CD72" s="242"/>
      <c r="CE72" s="106"/>
    </row>
    <row r="73" spans="1:83" ht="12.75">
      <c r="A73" s="105"/>
      <c r="B73" s="107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6"/>
      <c r="Z73" s="236"/>
      <c r="AA73" s="106"/>
      <c r="AC73" s="105"/>
      <c r="AD73" s="107">
        <v>1</v>
      </c>
      <c r="AE73" s="241" t="s">
        <v>442</v>
      </c>
      <c r="AF73" s="241"/>
      <c r="AG73" s="241"/>
      <c r="AH73" s="241"/>
      <c r="AI73" s="241"/>
      <c r="AJ73" s="241"/>
      <c r="AK73" s="241"/>
      <c r="AL73" s="241"/>
      <c r="AM73" s="241"/>
      <c r="AN73" s="241"/>
      <c r="AO73" s="239">
        <v>31</v>
      </c>
      <c r="AP73" s="239"/>
      <c r="AQ73" s="239"/>
      <c r="AR73" s="239">
        <v>37</v>
      </c>
      <c r="AS73" s="239"/>
      <c r="AT73" s="239"/>
      <c r="AU73" s="239">
        <v>42</v>
      </c>
      <c r="AV73" s="239"/>
      <c r="AW73" s="239"/>
      <c r="AX73" s="239">
        <v>34</v>
      </c>
      <c r="AY73" s="239"/>
      <c r="AZ73" s="239"/>
      <c r="BA73" s="236">
        <f>SUM(AO73:AZ73)</f>
        <v>144</v>
      </c>
      <c r="BB73" s="236"/>
      <c r="BC73" s="106"/>
      <c r="BE73" s="105"/>
      <c r="BF73" s="107"/>
      <c r="BG73" s="241"/>
      <c r="BH73" s="241"/>
      <c r="BI73" s="241"/>
      <c r="BJ73" s="241"/>
      <c r="BK73" s="241"/>
      <c r="BL73" s="241"/>
      <c r="BM73" s="241"/>
      <c r="BN73" s="241"/>
      <c r="BO73" s="241"/>
      <c r="BP73" s="241"/>
      <c r="BQ73" s="239"/>
      <c r="BR73" s="239"/>
      <c r="BS73" s="239"/>
      <c r="BT73" s="239"/>
      <c r="BU73" s="239"/>
      <c r="BV73" s="239"/>
      <c r="BW73" s="239"/>
      <c r="BX73" s="239"/>
      <c r="BY73" s="239"/>
      <c r="BZ73" s="239"/>
      <c r="CA73" s="239"/>
      <c r="CB73" s="239"/>
      <c r="CC73" s="236"/>
      <c r="CD73" s="236"/>
      <c r="CE73" s="106"/>
    </row>
    <row r="74" spans="1:83" ht="12.75">
      <c r="A74" s="105"/>
      <c r="B74" s="107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6"/>
      <c r="Z74" s="236"/>
      <c r="AA74" s="106"/>
      <c r="AC74" s="105"/>
      <c r="AD74" s="107">
        <v>2</v>
      </c>
      <c r="AE74" s="241" t="s">
        <v>443</v>
      </c>
      <c r="AF74" s="241"/>
      <c r="AG74" s="241"/>
      <c r="AH74" s="241"/>
      <c r="AI74" s="241"/>
      <c r="AJ74" s="241"/>
      <c r="AK74" s="241"/>
      <c r="AL74" s="241"/>
      <c r="AM74" s="241"/>
      <c r="AN74" s="241"/>
      <c r="AO74" s="239">
        <v>33</v>
      </c>
      <c r="AP74" s="239"/>
      <c r="AQ74" s="239"/>
      <c r="AR74" s="239">
        <v>24</v>
      </c>
      <c r="AS74" s="239"/>
      <c r="AT74" s="239"/>
      <c r="AU74" s="239">
        <v>33</v>
      </c>
      <c r="AV74" s="239"/>
      <c r="AW74" s="239"/>
      <c r="AX74" s="239">
        <v>34</v>
      </c>
      <c r="AY74" s="239"/>
      <c r="AZ74" s="239"/>
      <c r="BA74" s="236">
        <f>SUM(AO74:AZ74)</f>
        <v>124</v>
      </c>
      <c r="BB74" s="236"/>
      <c r="BC74" s="106"/>
      <c r="BE74" s="105"/>
      <c r="BF74" s="107"/>
      <c r="BG74" s="241"/>
      <c r="BH74" s="241"/>
      <c r="BI74" s="241"/>
      <c r="BJ74" s="241"/>
      <c r="BK74" s="241"/>
      <c r="BL74" s="241"/>
      <c r="BM74" s="241"/>
      <c r="BN74" s="241"/>
      <c r="BO74" s="241"/>
      <c r="BP74" s="241"/>
      <c r="BQ74" s="239"/>
      <c r="BR74" s="239"/>
      <c r="BS74" s="239"/>
      <c r="BT74" s="239"/>
      <c r="BU74" s="239"/>
      <c r="BV74" s="239"/>
      <c r="BW74" s="239"/>
      <c r="BX74" s="239"/>
      <c r="BY74" s="239"/>
      <c r="BZ74" s="239"/>
      <c r="CA74" s="239"/>
      <c r="CB74" s="239"/>
      <c r="CC74" s="236"/>
      <c r="CD74" s="236"/>
      <c r="CE74" s="106"/>
    </row>
    <row r="75" spans="1:83" ht="12.75">
      <c r="A75" s="105"/>
      <c r="B75" s="107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6"/>
      <c r="Z75" s="236"/>
      <c r="AA75" s="106"/>
      <c r="AC75" s="105"/>
      <c r="AD75" s="107">
        <v>3</v>
      </c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39">
        <v>126</v>
      </c>
      <c r="AP75" s="239"/>
      <c r="AQ75" s="239"/>
      <c r="AR75" s="239">
        <v>126</v>
      </c>
      <c r="AS75" s="239"/>
      <c r="AT75" s="239"/>
      <c r="AU75" s="239">
        <v>126</v>
      </c>
      <c r="AV75" s="239"/>
      <c r="AW75" s="239"/>
      <c r="AX75" s="239">
        <v>126</v>
      </c>
      <c r="AY75" s="239"/>
      <c r="AZ75" s="239"/>
      <c r="BA75" s="236">
        <f>SUM(AO75:AZ75)</f>
        <v>504</v>
      </c>
      <c r="BB75" s="236"/>
      <c r="BC75" s="106"/>
      <c r="BE75" s="105"/>
      <c r="BF75" s="107"/>
      <c r="BG75" s="241"/>
      <c r="BH75" s="241"/>
      <c r="BI75" s="241"/>
      <c r="BJ75" s="241"/>
      <c r="BK75" s="241"/>
      <c r="BL75" s="241"/>
      <c r="BM75" s="241"/>
      <c r="BN75" s="241"/>
      <c r="BO75" s="241"/>
      <c r="BP75" s="241"/>
      <c r="BQ75" s="239"/>
      <c r="BR75" s="239"/>
      <c r="BS75" s="239"/>
      <c r="BT75" s="239"/>
      <c r="BU75" s="239"/>
      <c r="BV75" s="239"/>
      <c r="BW75" s="239"/>
      <c r="BX75" s="239"/>
      <c r="BY75" s="239"/>
      <c r="BZ75" s="239"/>
      <c r="CA75" s="239"/>
      <c r="CB75" s="239"/>
      <c r="CC75" s="236"/>
      <c r="CD75" s="236"/>
      <c r="CE75" s="106"/>
    </row>
    <row r="76" spans="1:83" ht="12.75">
      <c r="A76" s="105"/>
      <c r="B76" s="107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6"/>
      <c r="Z76" s="236"/>
      <c r="AA76" s="106"/>
      <c r="AC76" s="105"/>
      <c r="AD76" s="107" t="s">
        <v>382</v>
      </c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  <c r="AY76" s="239"/>
      <c r="AZ76" s="239"/>
      <c r="BA76" s="236">
        <f>SUM(AO76:AZ76)</f>
        <v>0</v>
      </c>
      <c r="BB76" s="236"/>
      <c r="BC76" s="106"/>
      <c r="BE76" s="105"/>
      <c r="BF76" s="107"/>
      <c r="BG76" s="240"/>
      <c r="BH76" s="240"/>
      <c r="BI76" s="240"/>
      <c r="BJ76" s="240"/>
      <c r="BK76" s="240"/>
      <c r="BL76" s="240"/>
      <c r="BM76" s="240"/>
      <c r="BN76" s="240"/>
      <c r="BO76" s="240"/>
      <c r="BP76" s="240"/>
      <c r="BQ76" s="239"/>
      <c r="BR76" s="239"/>
      <c r="BS76" s="239"/>
      <c r="BT76" s="239"/>
      <c r="BU76" s="239"/>
      <c r="BV76" s="239"/>
      <c r="BW76" s="239"/>
      <c r="BX76" s="239"/>
      <c r="BY76" s="239"/>
      <c r="BZ76" s="239"/>
      <c r="CA76" s="239"/>
      <c r="CB76" s="239"/>
      <c r="CC76" s="236"/>
      <c r="CD76" s="236"/>
      <c r="CE76" s="106"/>
    </row>
    <row r="77" spans="1:83" s="111" customFormat="1" ht="11.25">
      <c r="A77" s="108"/>
      <c r="B77" s="109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109"/>
      <c r="Z77" s="109"/>
      <c r="AA77" s="110"/>
      <c r="AC77" s="108"/>
      <c r="AD77" s="109"/>
      <c r="AE77" s="234" t="s">
        <v>386</v>
      </c>
      <c r="AF77" s="234"/>
      <c r="AG77" s="234"/>
      <c r="AH77" s="234"/>
      <c r="AI77" s="234"/>
      <c r="AJ77" s="234"/>
      <c r="AK77" s="234"/>
      <c r="AL77" s="234"/>
      <c r="AM77" s="234"/>
      <c r="AN77" s="234"/>
      <c r="AO77" s="236">
        <f>SUM(AO73:AQ76)</f>
        <v>190</v>
      </c>
      <c r="AP77" s="236"/>
      <c r="AQ77" s="236"/>
      <c r="AR77" s="236">
        <f>SUM(AR73:AT76)</f>
        <v>187</v>
      </c>
      <c r="AS77" s="236"/>
      <c r="AT77" s="236"/>
      <c r="AU77" s="236">
        <f>SUM(AU73:AW76)</f>
        <v>201</v>
      </c>
      <c r="AV77" s="236"/>
      <c r="AW77" s="236"/>
      <c r="AX77" s="236">
        <f>SUM(AX73:AZ76)</f>
        <v>194</v>
      </c>
      <c r="AY77" s="236"/>
      <c r="AZ77" s="236"/>
      <c r="BA77" s="109"/>
      <c r="BB77" s="109"/>
      <c r="BC77" s="110"/>
      <c r="BE77" s="108"/>
      <c r="BF77" s="109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6"/>
      <c r="BR77" s="236"/>
      <c r="BS77" s="236"/>
      <c r="BT77" s="236"/>
      <c r="BU77" s="236"/>
      <c r="BV77" s="236"/>
      <c r="BW77" s="236"/>
      <c r="BX77" s="236"/>
      <c r="BY77" s="236"/>
      <c r="BZ77" s="236"/>
      <c r="CA77" s="236"/>
      <c r="CB77" s="236"/>
      <c r="CC77" s="109"/>
      <c r="CD77" s="109"/>
      <c r="CE77" s="110"/>
    </row>
    <row r="78" spans="1:83" ht="15">
      <c r="A78" s="105"/>
      <c r="B78" s="112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6"/>
      <c r="N78" s="236"/>
      <c r="O78" s="236"/>
      <c r="P78" s="236"/>
      <c r="Q78" s="236"/>
      <c r="R78" s="236"/>
      <c r="S78" s="236"/>
      <c r="T78" s="236"/>
      <c r="U78" s="236"/>
      <c r="V78" s="237"/>
      <c r="W78" s="237"/>
      <c r="X78" s="237"/>
      <c r="Y78" s="238"/>
      <c r="Z78" s="238"/>
      <c r="AA78" s="106"/>
      <c r="AC78" s="105"/>
      <c r="AD78" s="112"/>
      <c r="AE78" s="234" t="s">
        <v>387</v>
      </c>
      <c r="AF78" s="234"/>
      <c r="AG78" s="234"/>
      <c r="AH78" s="234"/>
      <c r="AI78" s="234"/>
      <c r="AJ78" s="234"/>
      <c r="AK78" s="234"/>
      <c r="AL78" s="234"/>
      <c r="AM78" s="234"/>
      <c r="AN78" s="234"/>
      <c r="AO78" s="236"/>
      <c r="AP78" s="236"/>
      <c r="AQ78" s="236"/>
      <c r="AR78" s="236">
        <f>AO77+AR77</f>
        <v>377</v>
      </c>
      <c r="AS78" s="236"/>
      <c r="AT78" s="236"/>
      <c r="AU78" s="236">
        <f>AR78+AU77</f>
        <v>578</v>
      </c>
      <c r="AV78" s="236"/>
      <c r="AW78" s="236"/>
      <c r="AX78" s="237">
        <f>AU78+AX77</f>
        <v>772</v>
      </c>
      <c r="AY78" s="237"/>
      <c r="AZ78" s="237"/>
      <c r="BA78" s="238"/>
      <c r="BB78" s="238"/>
      <c r="BC78" s="106"/>
      <c r="BE78" s="105"/>
      <c r="BF78" s="112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6"/>
      <c r="BR78" s="236"/>
      <c r="BS78" s="236"/>
      <c r="BT78" s="236"/>
      <c r="BU78" s="236"/>
      <c r="BV78" s="236"/>
      <c r="BW78" s="236"/>
      <c r="BX78" s="236"/>
      <c r="BY78" s="236"/>
      <c r="BZ78" s="237"/>
      <c r="CA78" s="237"/>
      <c r="CB78" s="237"/>
      <c r="CC78" s="238"/>
      <c r="CD78" s="238"/>
      <c r="CE78" s="106"/>
    </row>
    <row r="79" spans="1:83" ht="12.75">
      <c r="A79" s="105"/>
      <c r="B79" s="112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5"/>
      <c r="Z79" s="235"/>
      <c r="AA79" s="106"/>
      <c r="AC79" s="105"/>
      <c r="AD79" s="112"/>
      <c r="AE79" s="234" t="s">
        <v>388</v>
      </c>
      <c r="AF79" s="234"/>
      <c r="AG79" s="234"/>
      <c r="AH79" s="234"/>
      <c r="AI79" s="234"/>
      <c r="AJ79" s="234"/>
      <c r="AK79" s="234"/>
      <c r="AL79" s="234"/>
      <c r="AM79" s="234"/>
      <c r="AN79" s="234"/>
      <c r="AO79" s="233" t="s">
        <v>458</v>
      </c>
      <c r="AP79" s="233"/>
      <c r="AQ79" s="233"/>
      <c r="AR79" s="233" t="s">
        <v>458</v>
      </c>
      <c r="AS79" s="233"/>
      <c r="AT79" s="233"/>
      <c r="AU79" s="233" t="s">
        <v>458</v>
      </c>
      <c r="AV79" s="233"/>
      <c r="AW79" s="233"/>
      <c r="AX79" s="233" t="s">
        <v>458</v>
      </c>
      <c r="AY79" s="233"/>
      <c r="AZ79" s="233"/>
      <c r="BA79" s="235"/>
      <c r="BB79" s="235"/>
      <c r="BC79" s="106"/>
      <c r="BE79" s="105"/>
      <c r="BF79" s="112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3"/>
      <c r="BR79" s="233"/>
      <c r="BS79" s="233"/>
      <c r="BT79" s="233"/>
      <c r="BU79" s="233"/>
      <c r="BV79" s="233"/>
      <c r="BW79" s="233"/>
      <c r="BX79" s="233"/>
      <c r="BY79" s="233"/>
      <c r="BZ79" s="233"/>
      <c r="CA79" s="233"/>
      <c r="CB79" s="233"/>
      <c r="CC79" s="235"/>
      <c r="CD79" s="235"/>
      <c r="CE79" s="106"/>
    </row>
    <row r="80" spans="1:83" ht="6" customHeight="1">
      <c r="A80" s="113"/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6"/>
      <c r="AC80" s="113"/>
      <c r="AD80" s="114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6"/>
      <c r="BE80" s="113"/>
      <c r="BF80" s="114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6"/>
    </row>
    <row r="81" ht="13.5" thickBot="1">
      <c r="B81" s="117"/>
    </row>
    <row r="82" spans="2:81" ht="12" customHeight="1">
      <c r="B82" s="117"/>
      <c r="C82" s="227" t="s">
        <v>427</v>
      </c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9"/>
      <c r="P82" s="224" t="s">
        <v>404</v>
      </c>
      <c r="Q82" s="225"/>
      <c r="R82" s="225"/>
      <c r="S82" s="225"/>
      <c r="T82" s="225"/>
      <c r="U82" s="226"/>
      <c r="V82" s="224" t="s">
        <v>404</v>
      </c>
      <c r="W82" s="225"/>
      <c r="X82" s="225"/>
      <c r="Y82" s="225"/>
      <c r="Z82" s="225"/>
      <c r="AA82" s="226"/>
      <c r="AB82" s="224" t="s">
        <v>405</v>
      </c>
      <c r="AC82" s="225"/>
      <c r="AD82" s="225"/>
      <c r="AE82" s="225"/>
      <c r="AF82" s="225"/>
      <c r="AG82" s="226"/>
      <c r="AH82" s="224" t="s">
        <v>405</v>
      </c>
      <c r="AI82" s="225"/>
      <c r="AJ82" s="225"/>
      <c r="AK82" s="225"/>
      <c r="AL82" s="225"/>
      <c r="AM82" s="226"/>
      <c r="AN82" s="224" t="s">
        <v>406</v>
      </c>
      <c r="AO82" s="225"/>
      <c r="AP82" s="225"/>
      <c r="AQ82" s="225"/>
      <c r="AR82" s="225"/>
      <c r="AS82" s="226"/>
      <c r="AT82" s="224" t="s">
        <v>406</v>
      </c>
      <c r="AU82" s="225"/>
      <c r="AV82" s="225"/>
      <c r="AW82" s="225"/>
      <c r="AX82" s="225"/>
      <c r="AY82" s="226"/>
      <c r="AZ82" s="224" t="s">
        <v>422</v>
      </c>
      <c r="BA82" s="225"/>
      <c r="BB82" s="225"/>
      <c r="BC82" s="225"/>
      <c r="BD82" s="225"/>
      <c r="BE82" s="226"/>
      <c r="BF82" s="224"/>
      <c r="BG82" s="225"/>
      <c r="BH82" s="225"/>
      <c r="BI82" s="225"/>
      <c r="BJ82" s="225"/>
      <c r="BK82" s="226"/>
      <c r="BL82" s="224"/>
      <c r="BM82" s="225"/>
      <c r="BN82" s="225"/>
      <c r="BO82" s="225"/>
      <c r="BP82" s="225"/>
      <c r="BQ82" s="226"/>
      <c r="BR82" s="224"/>
      <c r="BS82" s="225"/>
      <c r="BT82" s="225"/>
      <c r="BU82" s="225"/>
      <c r="BV82" s="225"/>
      <c r="BW82" s="226"/>
      <c r="BX82" s="224" t="s">
        <v>407</v>
      </c>
      <c r="BY82" s="225"/>
      <c r="BZ82" s="225"/>
      <c r="CA82" s="225"/>
      <c r="CB82" s="225"/>
      <c r="CC82" s="226"/>
    </row>
    <row r="83" spans="3:81" ht="12.75">
      <c r="C83" s="230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2"/>
      <c r="P83" s="216" t="s">
        <v>408</v>
      </c>
      <c r="Q83" s="213"/>
      <c r="R83" s="213"/>
      <c r="S83" s="213"/>
      <c r="T83" s="213"/>
      <c r="U83" s="221"/>
      <c r="V83" s="216" t="s">
        <v>409</v>
      </c>
      <c r="W83" s="213"/>
      <c r="X83" s="213"/>
      <c r="Y83" s="213"/>
      <c r="Z83" s="213"/>
      <c r="AA83" s="221"/>
      <c r="AB83" s="216" t="s">
        <v>410</v>
      </c>
      <c r="AC83" s="213"/>
      <c r="AD83" s="213"/>
      <c r="AE83" s="213"/>
      <c r="AF83" s="213"/>
      <c r="AG83" s="221"/>
      <c r="AH83" s="216" t="s">
        <v>411</v>
      </c>
      <c r="AI83" s="213"/>
      <c r="AJ83" s="213"/>
      <c r="AK83" s="213"/>
      <c r="AL83" s="213"/>
      <c r="AM83" s="221"/>
      <c r="AN83" s="216" t="s">
        <v>412</v>
      </c>
      <c r="AO83" s="213"/>
      <c r="AP83" s="213"/>
      <c r="AQ83" s="213"/>
      <c r="AR83" s="213"/>
      <c r="AS83" s="221"/>
      <c r="AT83" s="216" t="s">
        <v>413</v>
      </c>
      <c r="AU83" s="213"/>
      <c r="AV83" s="213"/>
      <c r="AW83" s="213"/>
      <c r="AX83" s="213"/>
      <c r="AY83" s="221"/>
      <c r="AZ83" s="216" t="s">
        <v>421</v>
      </c>
      <c r="BA83" s="213"/>
      <c r="BB83" s="213"/>
      <c r="BC83" s="213"/>
      <c r="BD83" s="213"/>
      <c r="BE83" s="221"/>
      <c r="BF83" s="216"/>
      <c r="BG83" s="213"/>
      <c r="BH83" s="213"/>
      <c r="BI83" s="213"/>
      <c r="BJ83" s="213"/>
      <c r="BK83" s="221"/>
      <c r="BL83" s="216"/>
      <c r="BM83" s="213"/>
      <c r="BN83" s="213"/>
      <c r="BO83" s="213"/>
      <c r="BP83" s="213"/>
      <c r="BQ83" s="221"/>
      <c r="BR83" s="216"/>
      <c r="BS83" s="213"/>
      <c r="BT83" s="213"/>
      <c r="BU83" s="213"/>
      <c r="BV83" s="213"/>
      <c r="BW83" s="221"/>
      <c r="BX83" s="222"/>
      <c r="BY83" s="223"/>
      <c r="BZ83" s="223"/>
      <c r="CA83" s="223"/>
      <c r="CB83" s="223"/>
      <c r="CC83" s="221"/>
    </row>
    <row r="84" spans="3:81" ht="13.5" thickBot="1">
      <c r="C84" s="218" t="s">
        <v>414</v>
      </c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20"/>
      <c r="P84" s="216" t="s">
        <v>415</v>
      </c>
      <c r="Q84" s="217"/>
      <c r="R84" s="217"/>
      <c r="S84" s="213" t="s">
        <v>295</v>
      </c>
      <c r="T84" s="214"/>
      <c r="U84" s="215"/>
      <c r="V84" s="216" t="s">
        <v>415</v>
      </c>
      <c r="W84" s="217"/>
      <c r="X84" s="217"/>
      <c r="Y84" s="213" t="s">
        <v>295</v>
      </c>
      <c r="Z84" s="214"/>
      <c r="AA84" s="215"/>
      <c r="AB84" s="216" t="s">
        <v>415</v>
      </c>
      <c r="AC84" s="217"/>
      <c r="AD84" s="217"/>
      <c r="AE84" s="213" t="s">
        <v>295</v>
      </c>
      <c r="AF84" s="214"/>
      <c r="AG84" s="215"/>
      <c r="AH84" s="216" t="s">
        <v>415</v>
      </c>
      <c r="AI84" s="217"/>
      <c r="AJ84" s="217"/>
      <c r="AK84" s="213" t="s">
        <v>295</v>
      </c>
      <c r="AL84" s="214"/>
      <c r="AM84" s="215"/>
      <c r="AN84" s="216" t="s">
        <v>415</v>
      </c>
      <c r="AO84" s="217"/>
      <c r="AP84" s="217"/>
      <c r="AQ84" s="213" t="s">
        <v>295</v>
      </c>
      <c r="AR84" s="214"/>
      <c r="AS84" s="215"/>
      <c r="AT84" s="216" t="s">
        <v>415</v>
      </c>
      <c r="AU84" s="217"/>
      <c r="AV84" s="217"/>
      <c r="AW84" s="213" t="s">
        <v>295</v>
      </c>
      <c r="AX84" s="214"/>
      <c r="AY84" s="215"/>
      <c r="AZ84" s="216" t="s">
        <v>415</v>
      </c>
      <c r="BA84" s="217"/>
      <c r="BB84" s="217"/>
      <c r="BC84" s="213" t="s">
        <v>295</v>
      </c>
      <c r="BD84" s="214"/>
      <c r="BE84" s="215"/>
      <c r="BF84" s="216" t="s">
        <v>415</v>
      </c>
      <c r="BG84" s="217"/>
      <c r="BH84" s="217"/>
      <c r="BI84" s="213" t="s">
        <v>295</v>
      </c>
      <c r="BJ84" s="214"/>
      <c r="BK84" s="215"/>
      <c r="BL84" s="216" t="s">
        <v>415</v>
      </c>
      <c r="BM84" s="217"/>
      <c r="BN84" s="217"/>
      <c r="BO84" s="213" t="s">
        <v>295</v>
      </c>
      <c r="BP84" s="214"/>
      <c r="BQ84" s="215"/>
      <c r="BR84" s="216" t="s">
        <v>415</v>
      </c>
      <c r="BS84" s="217"/>
      <c r="BT84" s="217"/>
      <c r="BU84" s="213" t="s">
        <v>295</v>
      </c>
      <c r="BV84" s="214"/>
      <c r="BW84" s="215"/>
      <c r="BX84" s="216" t="s">
        <v>415</v>
      </c>
      <c r="BY84" s="217"/>
      <c r="BZ84" s="217"/>
      <c r="CA84" s="213" t="s">
        <v>295</v>
      </c>
      <c r="CB84" s="214"/>
      <c r="CC84" s="215"/>
    </row>
    <row r="85" spans="3:82" ht="15" thickBot="1">
      <c r="C85" s="118">
        <v>1</v>
      </c>
      <c r="D85" s="204" t="s">
        <v>48</v>
      </c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119"/>
      <c r="P85" s="245">
        <v>303</v>
      </c>
      <c r="Q85" s="246"/>
      <c r="R85" s="255"/>
      <c r="S85" s="247">
        <v>5</v>
      </c>
      <c r="T85" s="248"/>
      <c r="U85" s="256"/>
      <c r="V85" s="245">
        <v>300</v>
      </c>
      <c r="W85" s="246"/>
      <c r="X85" s="255"/>
      <c r="Y85" s="247">
        <v>5</v>
      </c>
      <c r="Z85" s="248"/>
      <c r="AA85" s="256"/>
      <c r="AB85" s="245">
        <v>295</v>
      </c>
      <c r="AC85" s="246"/>
      <c r="AD85" s="255"/>
      <c r="AE85" s="247">
        <v>8</v>
      </c>
      <c r="AF85" s="248"/>
      <c r="AG85" s="256"/>
      <c r="AH85" s="245">
        <v>213</v>
      </c>
      <c r="AI85" s="246"/>
      <c r="AJ85" s="255"/>
      <c r="AK85" s="247">
        <v>8</v>
      </c>
      <c r="AL85" s="248"/>
      <c r="AM85" s="256"/>
      <c r="AN85" s="245">
        <v>285</v>
      </c>
      <c r="AO85" s="246"/>
      <c r="AP85" s="255"/>
      <c r="AQ85" s="247">
        <v>8</v>
      </c>
      <c r="AR85" s="248"/>
      <c r="AS85" s="256"/>
      <c r="AT85" s="245">
        <v>258</v>
      </c>
      <c r="AU85" s="246"/>
      <c r="AV85" s="255"/>
      <c r="AW85" s="247">
        <v>8</v>
      </c>
      <c r="AX85" s="248"/>
      <c r="AY85" s="256"/>
      <c r="AZ85" s="203">
        <v>309</v>
      </c>
      <c r="BA85" s="204"/>
      <c r="BB85" s="204"/>
      <c r="BC85" s="205">
        <v>8</v>
      </c>
      <c r="BD85" s="206"/>
      <c r="BE85" s="207"/>
      <c r="BF85" s="203"/>
      <c r="BG85" s="204"/>
      <c r="BH85" s="204"/>
      <c r="BI85" s="205"/>
      <c r="BJ85" s="206"/>
      <c r="BK85" s="207"/>
      <c r="BL85" s="203"/>
      <c r="BM85" s="204"/>
      <c r="BN85" s="204"/>
      <c r="BO85" s="205"/>
      <c r="BP85" s="206"/>
      <c r="BQ85" s="207"/>
      <c r="BR85" s="203"/>
      <c r="BS85" s="204"/>
      <c r="BT85" s="204"/>
      <c r="BU85" s="205"/>
      <c r="BV85" s="206"/>
      <c r="BW85" s="207"/>
      <c r="BX85" s="203">
        <f>BL85+BF85+AZ85+AT85+AN85+AH85+AB85+V85+P85+BR85</f>
        <v>1963</v>
      </c>
      <c r="BY85" s="204"/>
      <c r="BZ85" s="204"/>
      <c r="CA85" s="183">
        <f aca="true" t="shared" si="6" ref="CA85:CA91">BO85+BI85+BC85+AW85+AQ85+AK85+AE85+Y85+S85+BU85</f>
        <v>50</v>
      </c>
      <c r="CB85" s="182"/>
      <c r="CC85" s="197"/>
      <c r="CD85" s="111"/>
    </row>
    <row r="86" spans="3:81" ht="15" thickBot="1">
      <c r="C86" s="118">
        <v>2</v>
      </c>
      <c r="D86" s="204" t="s">
        <v>60</v>
      </c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119"/>
      <c r="P86" s="257">
        <v>305</v>
      </c>
      <c r="Q86" s="234"/>
      <c r="R86" s="234"/>
      <c r="S86" s="258">
        <v>4</v>
      </c>
      <c r="T86" s="259"/>
      <c r="U86" s="260"/>
      <c r="V86" s="257">
        <v>293</v>
      </c>
      <c r="W86" s="234"/>
      <c r="X86" s="234"/>
      <c r="Y86" s="258">
        <v>8</v>
      </c>
      <c r="Z86" s="259"/>
      <c r="AA86" s="260"/>
      <c r="AB86" s="257">
        <v>313</v>
      </c>
      <c r="AC86" s="234"/>
      <c r="AD86" s="234"/>
      <c r="AE86" s="258">
        <v>5</v>
      </c>
      <c r="AF86" s="259"/>
      <c r="AG86" s="260"/>
      <c r="AH86" s="257">
        <v>234</v>
      </c>
      <c r="AI86" s="234"/>
      <c r="AJ86" s="234"/>
      <c r="AK86" s="258">
        <v>5</v>
      </c>
      <c r="AL86" s="259"/>
      <c r="AM86" s="260"/>
      <c r="AN86" s="257">
        <v>295</v>
      </c>
      <c r="AO86" s="234"/>
      <c r="AP86" s="234"/>
      <c r="AQ86" s="258">
        <v>4.5</v>
      </c>
      <c r="AR86" s="259"/>
      <c r="AS86" s="260"/>
      <c r="AT86" s="257">
        <v>283</v>
      </c>
      <c r="AU86" s="234"/>
      <c r="AV86" s="234"/>
      <c r="AW86" s="258">
        <v>5</v>
      </c>
      <c r="AX86" s="259"/>
      <c r="AY86" s="260"/>
      <c r="AZ86" s="203">
        <v>320</v>
      </c>
      <c r="BA86" s="204"/>
      <c r="BB86" s="204"/>
      <c r="BC86" s="205">
        <v>6</v>
      </c>
      <c r="BD86" s="206"/>
      <c r="BE86" s="207"/>
      <c r="BF86" s="203"/>
      <c r="BG86" s="204"/>
      <c r="BH86" s="204"/>
      <c r="BI86" s="205"/>
      <c r="BJ86" s="206"/>
      <c r="BK86" s="207"/>
      <c r="BL86" s="203"/>
      <c r="BM86" s="204"/>
      <c r="BN86" s="204"/>
      <c r="BO86" s="205"/>
      <c r="BP86" s="206"/>
      <c r="BQ86" s="207"/>
      <c r="BR86" s="203"/>
      <c r="BS86" s="204"/>
      <c r="BT86" s="204"/>
      <c r="BU86" s="205"/>
      <c r="BV86" s="206"/>
      <c r="BW86" s="207"/>
      <c r="BX86" s="203">
        <f aca="true" t="shared" si="7" ref="BX86:BX91">BL86+BF86+AZ86+AT86+AN86+AH86+AB86+V86+P86</f>
        <v>2043</v>
      </c>
      <c r="BY86" s="204"/>
      <c r="BZ86" s="204"/>
      <c r="CA86" s="183">
        <f>BO86+BI86+BC86+AW86+AQ86+AK86+AE86+Y86+S86+BU86</f>
        <v>37.5</v>
      </c>
      <c r="CB86" s="182"/>
      <c r="CC86" s="197"/>
    </row>
    <row r="87" spans="3:81" ht="15" thickBot="1">
      <c r="C87" s="121">
        <v>3</v>
      </c>
      <c r="D87" s="261" t="s">
        <v>117</v>
      </c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122"/>
      <c r="P87" s="245">
        <v>301</v>
      </c>
      <c r="Q87" s="246"/>
      <c r="R87" s="246"/>
      <c r="S87" s="247">
        <v>6</v>
      </c>
      <c r="T87" s="248"/>
      <c r="U87" s="249"/>
      <c r="V87" s="245">
        <v>294</v>
      </c>
      <c r="W87" s="246"/>
      <c r="X87" s="246"/>
      <c r="Y87" s="247">
        <v>6</v>
      </c>
      <c r="Z87" s="248"/>
      <c r="AA87" s="249"/>
      <c r="AB87" s="245">
        <v>298</v>
      </c>
      <c r="AC87" s="246"/>
      <c r="AD87" s="246"/>
      <c r="AE87" s="247">
        <v>6</v>
      </c>
      <c r="AF87" s="248"/>
      <c r="AG87" s="249"/>
      <c r="AH87" s="245">
        <v>225</v>
      </c>
      <c r="AI87" s="246"/>
      <c r="AJ87" s="246"/>
      <c r="AK87" s="247">
        <v>6</v>
      </c>
      <c r="AL87" s="248"/>
      <c r="AM87" s="249"/>
      <c r="AN87" s="245">
        <v>295</v>
      </c>
      <c r="AO87" s="246"/>
      <c r="AP87" s="246"/>
      <c r="AQ87" s="247">
        <v>4.5</v>
      </c>
      <c r="AR87" s="248"/>
      <c r="AS87" s="249"/>
      <c r="AT87" s="245">
        <v>298</v>
      </c>
      <c r="AU87" s="246"/>
      <c r="AV87" s="246"/>
      <c r="AW87" s="247">
        <v>3</v>
      </c>
      <c r="AX87" s="248"/>
      <c r="AY87" s="249"/>
      <c r="AZ87" s="203">
        <v>331</v>
      </c>
      <c r="BA87" s="204"/>
      <c r="BB87" s="204"/>
      <c r="BC87" s="205">
        <v>3</v>
      </c>
      <c r="BD87" s="206"/>
      <c r="BE87" s="207"/>
      <c r="BF87" s="203"/>
      <c r="BG87" s="204"/>
      <c r="BH87" s="204"/>
      <c r="BI87" s="205"/>
      <c r="BJ87" s="206"/>
      <c r="BK87" s="207"/>
      <c r="BL87" s="203"/>
      <c r="BM87" s="204"/>
      <c r="BN87" s="204"/>
      <c r="BO87" s="205"/>
      <c r="BP87" s="206"/>
      <c r="BQ87" s="207"/>
      <c r="BR87" s="203"/>
      <c r="BS87" s="204"/>
      <c r="BT87" s="204"/>
      <c r="BU87" s="205"/>
      <c r="BV87" s="206"/>
      <c r="BW87" s="207"/>
      <c r="BX87" s="203">
        <f t="shared" si="7"/>
        <v>2042</v>
      </c>
      <c r="BY87" s="204"/>
      <c r="BZ87" s="204"/>
      <c r="CA87" s="183">
        <f>BO87+BI87+BC87+AW87+AQ87+AK87+AE87+Y87+S87+BU87</f>
        <v>34.5</v>
      </c>
      <c r="CB87" s="182"/>
      <c r="CC87" s="197"/>
    </row>
    <row r="88" spans="3:81" ht="15" thickBot="1">
      <c r="C88" s="118">
        <v>4</v>
      </c>
      <c r="D88" s="204" t="s">
        <v>368</v>
      </c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123"/>
      <c r="P88" s="245">
        <v>300</v>
      </c>
      <c r="Q88" s="246"/>
      <c r="R88" s="246"/>
      <c r="S88" s="247">
        <v>8</v>
      </c>
      <c r="T88" s="248"/>
      <c r="U88" s="249"/>
      <c r="V88" s="245">
        <v>325</v>
      </c>
      <c r="W88" s="246"/>
      <c r="X88" s="246"/>
      <c r="Y88" s="247">
        <v>4</v>
      </c>
      <c r="Z88" s="248"/>
      <c r="AA88" s="249"/>
      <c r="AB88" s="245">
        <v>341</v>
      </c>
      <c r="AC88" s="246"/>
      <c r="AD88" s="246"/>
      <c r="AE88" s="247">
        <v>2</v>
      </c>
      <c r="AF88" s="248"/>
      <c r="AG88" s="249"/>
      <c r="AH88" s="245">
        <v>248</v>
      </c>
      <c r="AI88" s="246"/>
      <c r="AJ88" s="246"/>
      <c r="AK88" s="247">
        <v>3</v>
      </c>
      <c r="AL88" s="248"/>
      <c r="AM88" s="249"/>
      <c r="AN88" s="245">
        <v>292</v>
      </c>
      <c r="AO88" s="246"/>
      <c r="AP88" s="246"/>
      <c r="AQ88" s="247">
        <v>6</v>
      </c>
      <c r="AR88" s="248"/>
      <c r="AS88" s="249"/>
      <c r="AT88" s="245">
        <v>290</v>
      </c>
      <c r="AU88" s="246"/>
      <c r="AV88" s="246"/>
      <c r="AW88" s="247">
        <v>4</v>
      </c>
      <c r="AX88" s="248"/>
      <c r="AY88" s="249"/>
      <c r="AZ88" s="203">
        <v>326</v>
      </c>
      <c r="BA88" s="204"/>
      <c r="BB88" s="204"/>
      <c r="BC88" s="205">
        <v>5</v>
      </c>
      <c r="BD88" s="206"/>
      <c r="BE88" s="207"/>
      <c r="BF88" s="203"/>
      <c r="BG88" s="204"/>
      <c r="BH88" s="204"/>
      <c r="BI88" s="205"/>
      <c r="BJ88" s="206"/>
      <c r="BK88" s="207"/>
      <c r="BL88" s="203"/>
      <c r="BM88" s="204"/>
      <c r="BN88" s="204"/>
      <c r="BO88" s="205"/>
      <c r="BP88" s="206"/>
      <c r="BQ88" s="207"/>
      <c r="BR88" s="203"/>
      <c r="BS88" s="204"/>
      <c r="BT88" s="204"/>
      <c r="BU88" s="205"/>
      <c r="BV88" s="206"/>
      <c r="BW88" s="207"/>
      <c r="BX88" s="203">
        <f t="shared" si="7"/>
        <v>2122</v>
      </c>
      <c r="BY88" s="204"/>
      <c r="BZ88" s="204"/>
      <c r="CA88" s="183">
        <f t="shared" si="6"/>
        <v>32</v>
      </c>
      <c r="CB88" s="182"/>
      <c r="CC88" s="197"/>
    </row>
    <row r="89" spans="3:81" ht="15" thickBot="1">
      <c r="C89" s="121">
        <v>5</v>
      </c>
      <c r="D89" s="261" t="s">
        <v>444</v>
      </c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124"/>
      <c r="P89" s="245">
        <v>327</v>
      </c>
      <c r="Q89" s="246"/>
      <c r="R89" s="246"/>
      <c r="S89" s="247">
        <v>2</v>
      </c>
      <c r="T89" s="248"/>
      <c r="U89" s="249"/>
      <c r="V89" s="245">
        <v>332</v>
      </c>
      <c r="W89" s="246"/>
      <c r="X89" s="246"/>
      <c r="Y89" s="247">
        <v>3</v>
      </c>
      <c r="Z89" s="248"/>
      <c r="AA89" s="249"/>
      <c r="AB89" s="245">
        <v>316</v>
      </c>
      <c r="AC89" s="246"/>
      <c r="AD89" s="246"/>
      <c r="AE89" s="247">
        <v>4</v>
      </c>
      <c r="AF89" s="248"/>
      <c r="AG89" s="249"/>
      <c r="AH89" s="245">
        <v>236</v>
      </c>
      <c r="AI89" s="246"/>
      <c r="AJ89" s="246"/>
      <c r="AK89" s="247">
        <v>4</v>
      </c>
      <c r="AL89" s="248"/>
      <c r="AM89" s="249"/>
      <c r="AN89" s="245">
        <v>301</v>
      </c>
      <c r="AO89" s="246"/>
      <c r="AP89" s="246"/>
      <c r="AQ89" s="247">
        <v>3</v>
      </c>
      <c r="AR89" s="248"/>
      <c r="AS89" s="249"/>
      <c r="AT89" s="245">
        <v>274</v>
      </c>
      <c r="AU89" s="246"/>
      <c r="AV89" s="246"/>
      <c r="AW89" s="247">
        <v>6</v>
      </c>
      <c r="AX89" s="248"/>
      <c r="AY89" s="249"/>
      <c r="AZ89" s="203">
        <v>772</v>
      </c>
      <c r="BA89" s="204"/>
      <c r="BB89" s="204"/>
      <c r="BC89" s="205">
        <v>1</v>
      </c>
      <c r="BD89" s="206"/>
      <c r="BE89" s="207"/>
      <c r="BF89" s="203"/>
      <c r="BG89" s="204"/>
      <c r="BH89" s="204"/>
      <c r="BI89" s="205"/>
      <c r="BJ89" s="206"/>
      <c r="BK89" s="207"/>
      <c r="BL89" s="203"/>
      <c r="BM89" s="204"/>
      <c r="BN89" s="204"/>
      <c r="BO89" s="205"/>
      <c r="BP89" s="206"/>
      <c r="BQ89" s="207"/>
      <c r="BR89" s="203"/>
      <c r="BS89" s="204"/>
      <c r="BT89" s="204"/>
      <c r="BU89" s="205"/>
      <c r="BV89" s="206"/>
      <c r="BW89" s="207"/>
      <c r="BX89" s="203">
        <f t="shared" si="7"/>
        <v>2558</v>
      </c>
      <c r="BY89" s="204"/>
      <c r="BZ89" s="204"/>
      <c r="CA89" s="183">
        <f>BO89+BI89+BC89+AW89+AQ89+AK89+AE89+Y89+S89+BU89</f>
        <v>23</v>
      </c>
      <c r="CB89" s="182"/>
      <c r="CC89" s="197"/>
    </row>
    <row r="90" spans="3:81" ht="15" thickBot="1">
      <c r="C90" s="118">
        <v>6</v>
      </c>
      <c r="D90" s="204" t="s">
        <v>326</v>
      </c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123"/>
      <c r="P90" s="253">
        <v>350</v>
      </c>
      <c r="Q90" s="254"/>
      <c r="R90" s="254"/>
      <c r="S90" s="250">
        <v>1</v>
      </c>
      <c r="T90" s="251"/>
      <c r="U90" s="252"/>
      <c r="V90" s="253">
        <v>337</v>
      </c>
      <c r="W90" s="254"/>
      <c r="X90" s="254"/>
      <c r="Y90" s="250">
        <v>1</v>
      </c>
      <c r="Z90" s="251"/>
      <c r="AA90" s="252"/>
      <c r="AB90" s="253">
        <v>334</v>
      </c>
      <c r="AC90" s="254"/>
      <c r="AD90" s="254"/>
      <c r="AE90" s="250">
        <v>3</v>
      </c>
      <c r="AF90" s="251"/>
      <c r="AG90" s="252"/>
      <c r="AH90" s="253">
        <v>271</v>
      </c>
      <c r="AI90" s="254"/>
      <c r="AJ90" s="254"/>
      <c r="AK90" s="250">
        <v>2</v>
      </c>
      <c r="AL90" s="251"/>
      <c r="AM90" s="252"/>
      <c r="AN90" s="253">
        <v>320</v>
      </c>
      <c r="AO90" s="254"/>
      <c r="AP90" s="254"/>
      <c r="AQ90" s="250">
        <v>1</v>
      </c>
      <c r="AR90" s="251"/>
      <c r="AS90" s="252"/>
      <c r="AT90" s="253">
        <v>312</v>
      </c>
      <c r="AU90" s="254"/>
      <c r="AV90" s="254"/>
      <c r="AW90" s="250">
        <v>2</v>
      </c>
      <c r="AX90" s="251"/>
      <c r="AY90" s="252"/>
      <c r="AZ90" s="203">
        <v>330</v>
      </c>
      <c r="BA90" s="204"/>
      <c r="BB90" s="204"/>
      <c r="BC90" s="205">
        <v>4</v>
      </c>
      <c r="BD90" s="206"/>
      <c r="BE90" s="207"/>
      <c r="BF90" s="203"/>
      <c r="BG90" s="204"/>
      <c r="BH90" s="204"/>
      <c r="BI90" s="205"/>
      <c r="BJ90" s="206"/>
      <c r="BK90" s="207"/>
      <c r="BL90" s="203"/>
      <c r="BM90" s="204"/>
      <c r="BN90" s="204"/>
      <c r="BO90" s="205"/>
      <c r="BP90" s="206"/>
      <c r="BQ90" s="207"/>
      <c r="BR90" s="203"/>
      <c r="BS90" s="204"/>
      <c r="BT90" s="204"/>
      <c r="BU90" s="205"/>
      <c r="BV90" s="206"/>
      <c r="BW90" s="207"/>
      <c r="BX90" s="203">
        <f t="shared" si="7"/>
        <v>2254</v>
      </c>
      <c r="BY90" s="204"/>
      <c r="BZ90" s="204"/>
      <c r="CA90" s="183">
        <f t="shared" si="6"/>
        <v>14</v>
      </c>
      <c r="CB90" s="182"/>
      <c r="CC90" s="197"/>
    </row>
    <row r="91" spans="3:81" ht="15" thickBot="1">
      <c r="C91" s="118">
        <v>7</v>
      </c>
      <c r="D91" s="204" t="s">
        <v>329</v>
      </c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119"/>
      <c r="P91" s="253">
        <v>320</v>
      </c>
      <c r="Q91" s="254"/>
      <c r="R91" s="254"/>
      <c r="S91" s="250">
        <v>3</v>
      </c>
      <c r="T91" s="251"/>
      <c r="U91" s="252"/>
      <c r="V91" s="253">
        <v>334</v>
      </c>
      <c r="W91" s="254"/>
      <c r="X91" s="254"/>
      <c r="Y91" s="250">
        <v>2</v>
      </c>
      <c r="Z91" s="251"/>
      <c r="AA91" s="252"/>
      <c r="AB91" s="253">
        <v>363</v>
      </c>
      <c r="AC91" s="254"/>
      <c r="AD91" s="254"/>
      <c r="AE91" s="250">
        <v>1</v>
      </c>
      <c r="AF91" s="251"/>
      <c r="AG91" s="252"/>
      <c r="AH91" s="253">
        <v>286</v>
      </c>
      <c r="AI91" s="254"/>
      <c r="AJ91" s="254"/>
      <c r="AK91" s="250">
        <v>1</v>
      </c>
      <c r="AL91" s="251"/>
      <c r="AM91" s="252"/>
      <c r="AN91" s="253">
        <v>303</v>
      </c>
      <c r="AO91" s="254"/>
      <c r="AP91" s="254"/>
      <c r="AQ91" s="250">
        <v>2</v>
      </c>
      <c r="AR91" s="251"/>
      <c r="AS91" s="252"/>
      <c r="AT91" s="253">
        <v>323</v>
      </c>
      <c r="AU91" s="254"/>
      <c r="AV91" s="254"/>
      <c r="AW91" s="250">
        <v>1</v>
      </c>
      <c r="AX91" s="251"/>
      <c r="AY91" s="252"/>
      <c r="AZ91" s="201">
        <v>360</v>
      </c>
      <c r="BA91" s="202"/>
      <c r="BB91" s="202"/>
      <c r="BC91" s="198">
        <v>2</v>
      </c>
      <c r="BD91" s="199"/>
      <c r="BE91" s="200"/>
      <c r="BF91" s="201"/>
      <c r="BG91" s="202"/>
      <c r="BH91" s="202"/>
      <c r="BI91" s="198"/>
      <c r="BJ91" s="199"/>
      <c r="BK91" s="200"/>
      <c r="BL91" s="201"/>
      <c r="BM91" s="202"/>
      <c r="BN91" s="202"/>
      <c r="BO91" s="198"/>
      <c r="BP91" s="199"/>
      <c r="BQ91" s="200"/>
      <c r="BR91" s="201"/>
      <c r="BS91" s="202"/>
      <c r="BT91" s="202"/>
      <c r="BU91" s="198"/>
      <c r="BV91" s="199"/>
      <c r="BW91" s="200"/>
      <c r="BX91" s="203">
        <f t="shared" si="7"/>
        <v>2289</v>
      </c>
      <c r="BY91" s="204"/>
      <c r="BZ91" s="204"/>
      <c r="CA91" s="183">
        <f t="shared" si="6"/>
        <v>12</v>
      </c>
      <c r="CB91" s="182"/>
      <c r="CC91" s="197"/>
    </row>
    <row r="92" spans="1:83" ht="15.75" customHeight="1">
      <c r="A92" s="271" t="s">
        <v>451</v>
      </c>
      <c r="B92" s="271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1"/>
      <c r="Z92" s="271"/>
      <c r="AA92" s="271"/>
      <c r="AB92" s="271"/>
      <c r="AC92" s="271"/>
      <c r="AD92" s="271"/>
      <c r="AE92" s="271"/>
      <c r="AF92" s="271"/>
      <c r="AG92" s="271"/>
      <c r="AH92" s="271"/>
      <c r="AI92" s="271"/>
      <c r="AJ92" s="271"/>
      <c r="AK92" s="271"/>
      <c r="AL92" s="271"/>
      <c r="AM92" s="271"/>
      <c r="AN92" s="271"/>
      <c r="AO92" s="271"/>
      <c r="AP92" s="271"/>
      <c r="AQ92" s="271"/>
      <c r="AR92" s="271"/>
      <c r="AS92" s="271"/>
      <c r="AT92" s="271"/>
      <c r="AU92" s="271"/>
      <c r="AV92" s="271"/>
      <c r="AW92" s="271"/>
      <c r="AX92" s="271"/>
      <c r="AY92" s="271"/>
      <c r="AZ92" s="271"/>
      <c r="BA92" s="271"/>
      <c r="BB92" s="271"/>
      <c r="BC92" s="271"/>
      <c r="BD92" s="271"/>
      <c r="BE92" s="271"/>
      <c r="BF92" s="271"/>
      <c r="BG92" s="271"/>
      <c r="BH92" s="271"/>
      <c r="BI92" s="271"/>
      <c r="BJ92" s="271"/>
      <c r="BK92" s="271"/>
      <c r="BL92" s="271"/>
      <c r="BM92" s="271"/>
      <c r="BN92" s="271"/>
      <c r="BO92" s="271"/>
      <c r="BP92" s="271"/>
      <c r="BQ92" s="271"/>
      <c r="BR92" s="271"/>
      <c r="BS92" s="271"/>
      <c r="BT92" s="271"/>
      <c r="BU92" s="271"/>
      <c r="BV92" s="271"/>
      <c r="BW92" s="271"/>
      <c r="BX92" s="271"/>
      <c r="BY92" s="271"/>
      <c r="BZ92" s="271"/>
      <c r="CA92" s="271"/>
      <c r="CB92" s="271"/>
      <c r="CC92" s="271"/>
      <c r="CD92" s="271"/>
      <c r="CE92" s="271"/>
    </row>
    <row r="93" spans="1:83" ht="15.75" customHeight="1">
      <c r="A93" s="271"/>
      <c r="B93" s="271"/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  <c r="AF93" s="271"/>
      <c r="AG93" s="271"/>
      <c r="AH93" s="271"/>
      <c r="AI93" s="271"/>
      <c r="AJ93" s="271"/>
      <c r="AK93" s="271"/>
      <c r="AL93" s="271"/>
      <c r="AM93" s="271"/>
      <c r="AN93" s="271"/>
      <c r="AO93" s="271"/>
      <c r="AP93" s="271"/>
      <c r="AQ93" s="271"/>
      <c r="AR93" s="271"/>
      <c r="AS93" s="271"/>
      <c r="AT93" s="271"/>
      <c r="AU93" s="271"/>
      <c r="AV93" s="271"/>
      <c r="AW93" s="271"/>
      <c r="AX93" s="271"/>
      <c r="AY93" s="271"/>
      <c r="AZ93" s="271"/>
      <c r="BA93" s="271"/>
      <c r="BB93" s="271"/>
      <c r="BC93" s="271"/>
      <c r="BD93" s="271"/>
      <c r="BE93" s="271"/>
      <c r="BF93" s="271"/>
      <c r="BG93" s="271"/>
      <c r="BH93" s="271"/>
      <c r="BI93" s="271"/>
      <c r="BJ93" s="271"/>
      <c r="BK93" s="271"/>
      <c r="BL93" s="271"/>
      <c r="BM93" s="271"/>
      <c r="BN93" s="271"/>
      <c r="BO93" s="271"/>
      <c r="BP93" s="271"/>
      <c r="BQ93" s="271"/>
      <c r="BR93" s="271"/>
      <c r="BS93" s="271"/>
      <c r="BT93" s="271"/>
      <c r="BU93" s="271"/>
      <c r="BV93" s="271"/>
      <c r="BW93" s="271"/>
      <c r="BX93" s="271"/>
      <c r="BY93" s="271"/>
      <c r="BZ93" s="271"/>
      <c r="CA93" s="271"/>
      <c r="CB93" s="271"/>
      <c r="CC93" s="271"/>
      <c r="CD93" s="271"/>
      <c r="CE93" s="271"/>
    </row>
    <row r="94" spans="1:81" ht="7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</row>
    <row r="95" spans="6:81" ht="6" customHeight="1">
      <c r="F95" s="102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4"/>
      <c r="AZ95" s="102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4"/>
      <c r="CA95" s="138"/>
      <c r="CB95" s="138"/>
      <c r="CC95" s="138"/>
    </row>
    <row r="96" spans="6:81" ht="14.25">
      <c r="F96" s="105"/>
      <c r="G96" s="243" t="s">
        <v>60</v>
      </c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2"/>
      <c r="Z96" s="242"/>
      <c r="AA96" s="244" t="s">
        <v>295</v>
      </c>
      <c r="AB96" s="244"/>
      <c r="AC96" s="244"/>
      <c r="AD96" s="242">
        <v>3</v>
      </c>
      <c r="AE96" s="242"/>
      <c r="AF96" s="106"/>
      <c r="AZ96" s="105"/>
      <c r="BA96" s="243" t="s">
        <v>326</v>
      </c>
      <c r="BB96" s="243"/>
      <c r="BC96" s="243"/>
      <c r="BD96" s="243"/>
      <c r="BE96" s="243"/>
      <c r="BF96" s="243"/>
      <c r="BG96" s="243"/>
      <c r="BH96" s="243"/>
      <c r="BI96" s="243"/>
      <c r="BJ96" s="243"/>
      <c r="BK96" s="243"/>
      <c r="BL96" s="243"/>
      <c r="BM96" s="243"/>
      <c r="BN96" s="243"/>
      <c r="BO96" s="243"/>
      <c r="BP96" s="243"/>
      <c r="BQ96" s="243"/>
      <c r="BR96" s="243"/>
      <c r="BS96" s="242"/>
      <c r="BT96" s="242"/>
      <c r="BU96" s="244" t="s">
        <v>295</v>
      </c>
      <c r="BV96" s="244"/>
      <c r="BW96" s="244"/>
      <c r="BX96" s="242">
        <v>1</v>
      </c>
      <c r="BY96" s="242"/>
      <c r="BZ96" s="106"/>
      <c r="CA96" s="140"/>
      <c r="CB96" s="140"/>
      <c r="CC96" s="139"/>
    </row>
    <row r="97" spans="6:81" ht="12.75">
      <c r="F97" s="105"/>
      <c r="G97" s="107">
        <v>1</v>
      </c>
      <c r="H97" s="241" t="s">
        <v>370</v>
      </c>
      <c r="I97" s="241"/>
      <c r="J97" s="241"/>
      <c r="K97" s="241"/>
      <c r="L97" s="241"/>
      <c r="M97" s="241"/>
      <c r="N97" s="241"/>
      <c r="O97" s="241"/>
      <c r="P97" s="241"/>
      <c r="Q97" s="241"/>
      <c r="R97" s="239">
        <v>23</v>
      </c>
      <c r="S97" s="239"/>
      <c r="T97" s="239"/>
      <c r="U97" s="239">
        <v>26</v>
      </c>
      <c r="V97" s="239"/>
      <c r="W97" s="239"/>
      <c r="X97" s="239">
        <v>24</v>
      </c>
      <c r="Y97" s="239"/>
      <c r="Z97" s="239"/>
      <c r="AA97" s="239">
        <v>26</v>
      </c>
      <c r="AB97" s="239"/>
      <c r="AC97" s="239"/>
      <c r="AD97" s="236">
        <f>SUM(R97:AC97)</f>
        <v>99</v>
      </c>
      <c r="AE97" s="236"/>
      <c r="AF97" s="106"/>
      <c r="AZ97" s="105"/>
      <c r="BA97" s="107">
        <v>1</v>
      </c>
      <c r="BB97" s="241" t="s">
        <v>418</v>
      </c>
      <c r="BC97" s="241"/>
      <c r="BD97" s="241"/>
      <c r="BE97" s="241"/>
      <c r="BF97" s="241"/>
      <c r="BG97" s="241"/>
      <c r="BH97" s="241"/>
      <c r="BI97" s="241"/>
      <c r="BJ97" s="241"/>
      <c r="BK97" s="241"/>
      <c r="BL97" s="239">
        <v>28</v>
      </c>
      <c r="BM97" s="239"/>
      <c r="BN97" s="239"/>
      <c r="BO97" s="239">
        <v>24</v>
      </c>
      <c r="BP97" s="239"/>
      <c r="BQ97" s="239"/>
      <c r="BR97" s="239">
        <v>24</v>
      </c>
      <c r="BS97" s="239"/>
      <c r="BT97" s="239"/>
      <c r="BU97" s="239">
        <v>23</v>
      </c>
      <c r="BV97" s="239"/>
      <c r="BW97" s="239"/>
      <c r="BX97" s="236">
        <f>SUM(BL97:BW97)</f>
        <v>99</v>
      </c>
      <c r="BY97" s="236"/>
      <c r="BZ97" s="106"/>
      <c r="CA97" s="141"/>
      <c r="CB97" s="141"/>
      <c r="CC97" s="142"/>
    </row>
    <row r="98" spans="6:81" ht="12.75">
      <c r="F98" s="105"/>
      <c r="G98" s="107">
        <v>2</v>
      </c>
      <c r="H98" s="241" t="s">
        <v>385</v>
      </c>
      <c r="I98" s="241"/>
      <c r="J98" s="241"/>
      <c r="K98" s="241"/>
      <c r="L98" s="241"/>
      <c r="M98" s="241"/>
      <c r="N98" s="241"/>
      <c r="O98" s="241"/>
      <c r="P98" s="241"/>
      <c r="Q98" s="241"/>
      <c r="R98" s="239">
        <v>27</v>
      </c>
      <c r="S98" s="239"/>
      <c r="T98" s="239"/>
      <c r="U98" s="239">
        <v>25</v>
      </c>
      <c r="V98" s="239"/>
      <c r="W98" s="239"/>
      <c r="X98" s="239">
        <v>24</v>
      </c>
      <c r="Y98" s="239"/>
      <c r="Z98" s="239"/>
      <c r="AA98" s="239">
        <v>28</v>
      </c>
      <c r="AB98" s="239"/>
      <c r="AC98" s="239"/>
      <c r="AD98" s="236">
        <f>SUM(R98:AC98)</f>
        <v>104</v>
      </c>
      <c r="AE98" s="236"/>
      <c r="AF98" s="106"/>
      <c r="AZ98" s="105"/>
      <c r="BA98" s="107">
        <v>2</v>
      </c>
      <c r="BB98" s="241" t="s">
        <v>399</v>
      </c>
      <c r="BC98" s="241"/>
      <c r="BD98" s="241"/>
      <c r="BE98" s="241"/>
      <c r="BF98" s="241"/>
      <c r="BG98" s="241"/>
      <c r="BH98" s="241"/>
      <c r="BI98" s="241"/>
      <c r="BJ98" s="241"/>
      <c r="BK98" s="241"/>
      <c r="BL98" s="239">
        <v>28</v>
      </c>
      <c r="BM98" s="239"/>
      <c r="BN98" s="239"/>
      <c r="BO98" s="239">
        <v>24</v>
      </c>
      <c r="BP98" s="239"/>
      <c r="BQ98" s="239"/>
      <c r="BR98" s="239">
        <v>26</v>
      </c>
      <c r="BS98" s="239"/>
      <c r="BT98" s="239"/>
      <c r="BU98" s="239">
        <v>24</v>
      </c>
      <c r="BV98" s="239"/>
      <c r="BW98" s="239"/>
      <c r="BX98" s="236">
        <f>SUM(BL98:BW98)</f>
        <v>102</v>
      </c>
      <c r="BY98" s="236"/>
      <c r="BZ98" s="106"/>
      <c r="CA98" s="141"/>
      <c r="CB98" s="141"/>
      <c r="CC98" s="142"/>
    </row>
    <row r="99" spans="6:81" ht="12.75">
      <c r="F99" s="105"/>
      <c r="G99" s="107">
        <v>3</v>
      </c>
      <c r="H99" s="241" t="s">
        <v>446</v>
      </c>
      <c r="I99" s="241"/>
      <c r="J99" s="241"/>
      <c r="K99" s="241"/>
      <c r="L99" s="241"/>
      <c r="M99" s="241"/>
      <c r="N99" s="241"/>
      <c r="O99" s="241"/>
      <c r="P99" s="241"/>
      <c r="Q99" s="241"/>
      <c r="R99" s="239">
        <v>33</v>
      </c>
      <c r="S99" s="239"/>
      <c r="T99" s="239"/>
      <c r="U99" s="239">
        <v>25</v>
      </c>
      <c r="V99" s="239"/>
      <c r="W99" s="239"/>
      <c r="X99" s="239">
        <v>25</v>
      </c>
      <c r="Y99" s="239"/>
      <c r="Z99" s="239"/>
      <c r="AA99" s="239">
        <v>27</v>
      </c>
      <c r="AB99" s="239"/>
      <c r="AC99" s="239"/>
      <c r="AD99" s="236">
        <f>SUM(R99:AC99)</f>
        <v>110</v>
      </c>
      <c r="AE99" s="236"/>
      <c r="AF99" s="106"/>
      <c r="AZ99" s="105"/>
      <c r="BA99" s="107">
        <v>3</v>
      </c>
      <c r="BB99" s="241" t="s">
        <v>401</v>
      </c>
      <c r="BC99" s="241"/>
      <c r="BD99" s="241"/>
      <c r="BE99" s="241"/>
      <c r="BF99" s="241"/>
      <c r="BG99" s="241"/>
      <c r="BH99" s="241"/>
      <c r="BI99" s="241"/>
      <c r="BJ99" s="241"/>
      <c r="BK99" s="241"/>
      <c r="BL99" s="239">
        <v>26</v>
      </c>
      <c r="BM99" s="239"/>
      <c r="BN99" s="239"/>
      <c r="BO99" s="239">
        <v>29</v>
      </c>
      <c r="BP99" s="239"/>
      <c r="BQ99" s="239"/>
      <c r="BR99" s="239">
        <v>34</v>
      </c>
      <c r="BS99" s="239"/>
      <c r="BT99" s="239"/>
      <c r="BU99" s="239">
        <v>29</v>
      </c>
      <c r="BV99" s="239"/>
      <c r="BW99" s="239"/>
      <c r="BX99" s="236">
        <f>SUM(BL99:BW99)</f>
        <v>118</v>
      </c>
      <c r="BY99" s="236"/>
      <c r="BZ99" s="106"/>
      <c r="CA99" s="141"/>
      <c r="CB99" s="141"/>
      <c r="CC99" s="142"/>
    </row>
    <row r="100" spans="6:81" ht="12.75">
      <c r="F100" s="105"/>
      <c r="G100" s="107" t="s">
        <v>382</v>
      </c>
      <c r="H100" s="241" t="s">
        <v>452</v>
      </c>
      <c r="I100" s="241"/>
      <c r="J100" s="241"/>
      <c r="K100" s="241"/>
      <c r="L100" s="241"/>
      <c r="M100" s="241"/>
      <c r="N100" s="241"/>
      <c r="O100" s="241"/>
      <c r="P100" s="241"/>
      <c r="Q100" s="241"/>
      <c r="R100" s="239">
        <v>0</v>
      </c>
      <c r="S100" s="239"/>
      <c r="T100" s="239"/>
      <c r="U100" s="239">
        <v>0</v>
      </c>
      <c r="V100" s="239"/>
      <c r="W100" s="239"/>
      <c r="X100" s="239">
        <v>0</v>
      </c>
      <c r="Y100" s="239"/>
      <c r="Z100" s="239"/>
      <c r="AA100" s="239">
        <v>0</v>
      </c>
      <c r="AB100" s="239"/>
      <c r="AC100" s="239"/>
      <c r="AD100" s="236">
        <f>SUM(R100:AC100)</f>
        <v>0</v>
      </c>
      <c r="AE100" s="236"/>
      <c r="AF100" s="106"/>
      <c r="AZ100" s="105"/>
      <c r="BA100" s="107" t="s">
        <v>382</v>
      </c>
      <c r="BB100" s="241" t="s">
        <v>445</v>
      </c>
      <c r="BC100" s="241"/>
      <c r="BD100" s="241"/>
      <c r="BE100" s="241"/>
      <c r="BF100" s="241"/>
      <c r="BG100" s="241"/>
      <c r="BH100" s="241"/>
      <c r="BI100" s="241"/>
      <c r="BJ100" s="241"/>
      <c r="BK100" s="241"/>
      <c r="BL100" s="239">
        <v>0</v>
      </c>
      <c r="BM100" s="239"/>
      <c r="BN100" s="239"/>
      <c r="BO100" s="239">
        <v>0</v>
      </c>
      <c r="BP100" s="239"/>
      <c r="BQ100" s="239"/>
      <c r="BR100" s="239">
        <v>0</v>
      </c>
      <c r="BS100" s="239"/>
      <c r="BT100" s="239"/>
      <c r="BU100" s="239">
        <v>0</v>
      </c>
      <c r="BV100" s="239"/>
      <c r="BW100" s="239"/>
      <c r="BX100" s="236">
        <f>SUM(BL100:BW100)</f>
        <v>0</v>
      </c>
      <c r="BY100" s="236"/>
      <c r="BZ100" s="106"/>
      <c r="CA100" s="141"/>
      <c r="CB100" s="141"/>
      <c r="CC100" s="142"/>
    </row>
    <row r="101" spans="6:81" s="111" customFormat="1" ht="10.5" customHeight="1">
      <c r="F101" s="108"/>
      <c r="G101" s="109"/>
      <c r="H101" s="234" t="s">
        <v>386</v>
      </c>
      <c r="I101" s="234"/>
      <c r="J101" s="234"/>
      <c r="K101" s="234"/>
      <c r="L101" s="234"/>
      <c r="M101" s="234"/>
      <c r="N101" s="234"/>
      <c r="O101" s="234"/>
      <c r="P101" s="234"/>
      <c r="Q101" s="234"/>
      <c r="R101" s="236">
        <f>SUM(R97:T100)</f>
        <v>83</v>
      </c>
      <c r="S101" s="236"/>
      <c r="T101" s="236"/>
      <c r="U101" s="236">
        <f>SUM(U97:W100)</f>
        <v>76</v>
      </c>
      <c r="V101" s="236"/>
      <c r="W101" s="236"/>
      <c r="X101" s="236">
        <f>SUM(X97:Z100)</f>
        <v>73</v>
      </c>
      <c r="Y101" s="236"/>
      <c r="Z101" s="236"/>
      <c r="AA101" s="236">
        <f>SUM(AA97:AC100)</f>
        <v>81</v>
      </c>
      <c r="AB101" s="236"/>
      <c r="AC101" s="236"/>
      <c r="AD101" s="109"/>
      <c r="AE101" s="109"/>
      <c r="AF101" s="110"/>
      <c r="AZ101" s="108"/>
      <c r="BA101" s="109"/>
      <c r="BB101" s="234" t="s">
        <v>386</v>
      </c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6">
        <f>SUM(BL97:BN100)</f>
        <v>82</v>
      </c>
      <c r="BM101" s="236"/>
      <c r="BN101" s="236"/>
      <c r="BO101" s="236">
        <f>SUM(BO97:BQ100)</f>
        <v>77</v>
      </c>
      <c r="BP101" s="236"/>
      <c r="BQ101" s="236"/>
      <c r="BR101" s="236">
        <f>SUM(BR97:BT100)</f>
        <v>84</v>
      </c>
      <c r="BS101" s="236"/>
      <c r="BT101" s="236"/>
      <c r="BU101" s="236">
        <f>SUM(BU97:BW100)</f>
        <v>76</v>
      </c>
      <c r="BV101" s="236"/>
      <c r="BW101" s="236"/>
      <c r="BX101" s="109"/>
      <c r="BY101" s="109"/>
      <c r="BZ101" s="110"/>
      <c r="CA101" s="142"/>
      <c r="CB101" s="142"/>
      <c r="CC101" s="143"/>
    </row>
    <row r="102" spans="6:81" ht="10.5" customHeight="1">
      <c r="F102" s="105"/>
      <c r="G102" s="112"/>
      <c r="H102" s="234" t="s">
        <v>387</v>
      </c>
      <c r="I102" s="234"/>
      <c r="J102" s="234"/>
      <c r="K102" s="234"/>
      <c r="L102" s="234"/>
      <c r="M102" s="234"/>
      <c r="N102" s="234"/>
      <c r="O102" s="234"/>
      <c r="P102" s="234"/>
      <c r="Q102" s="234"/>
      <c r="R102" s="236"/>
      <c r="S102" s="236"/>
      <c r="T102" s="236"/>
      <c r="U102" s="236">
        <f>R101+U101</f>
        <v>159</v>
      </c>
      <c r="V102" s="236"/>
      <c r="W102" s="236"/>
      <c r="X102" s="236">
        <f>U102+X101</f>
        <v>232</v>
      </c>
      <c r="Y102" s="236"/>
      <c r="Z102" s="236"/>
      <c r="AA102" s="237">
        <f>X102+AA101</f>
        <v>313</v>
      </c>
      <c r="AB102" s="237"/>
      <c r="AC102" s="237"/>
      <c r="AD102" s="238"/>
      <c r="AE102" s="238"/>
      <c r="AF102" s="106"/>
      <c r="AZ102" s="105"/>
      <c r="BA102" s="112"/>
      <c r="BB102" s="234" t="s">
        <v>387</v>
      </c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6"/>
      <c r="BM102" s="236"/>
      <c r="BN102" s="236"/>
      <c r="BO102" s="236">
        <f>BL101+BO101</f>
        <v>159</v>
      </c>
      <c r="BP102" s="236"/>
      <c r="BQ102" s="236"/>
      <c r="BR102" s="236">
        <f>BO102+BR101</f>
        <v>243</v>
      </c>
      <c r="BS102" s="236"/>
      <c r="BT102" s="236"/>
      <c r="BU102" s="237">
        <f>BR102+BU101</f>
        <v>319</v>
      </c>
      <c r="BV102" s="237"/>
      <c r="BW102" s="237"/>
      <c r="BX102" s="238"/>
      <c r="BY102" s="238"/>
      <c r="BZ102" s="106"/>
      <c r="CA102" s="144"/>
      <c r="CB102" s="144"/>
      <c r="CC102" s="145"/>
    </row>
    <row r="103" spans="6:81" ht="10.5" customHeight="1">
      <c r="F103" s="105"/>
      <c r="G103" s="112"/>
      <c r="H103" s="234" t="s">
        <v>388</v>
      </c>
      <c r="I103" s="234"/>
      <c r="J103" s="234"/>
      <c r="K103" s="234"/>
      <c r="L103" s="234"/>
      <c r="M103" s="234"/>
      <c r="N103" s="234"/>
      <c r="O103" s="234"/>
      <c r="P103" s="234"/>
      <c r="Q103" s="234"/>
      <c r="R103" s="233" t="s">
        <v>423</v>
      </c>
      <c r="S103" s="233"/>
      <c r="T103" s="233"/>
      <c r="U103" s="233" t="s">
        <v>459</v>
      </c>
      <c r="V103" s="233"/>
      <c r="W103" s="233"/>
      <c r="X103" s="233" t="s">
        <v>390</v>
      </c>
      <c r="Y103" s="233"/>
      <c r="Z103" s="233"/>
      <c r="AA103" s="233" t="s">
        <v>390</v>
      </c>
      <c r="AB103" s="233"/>
      <c r="AC103" s="233"/>
      <c r="AD103" s="235"/>
      <c r="AE103" s="235"/>
      <c r="AF103" s="106"/>
      <c r="AZ103" s="105"/>
      <c r="BA103" s="112"/>
      <c r="BB103" s="234" t="s">
        <v>388</v>
      </c>
      <c r="BC103" s="234"/>
      <c r="BD103" s="234"/>
      <c r="BE103" s="234"/>
      <c r="BF103" s="234"/>
      <c r="BG103" s="234"/>
      <c r="BH103" s="234"/>
      <c r="BI103" s="234"/>
      <c r="BJ103" s="234"/>
      <c r="BK103" s="234"/>
      <c r="BL103" s="233" t="s">
        <v>390</v>
      </c>
      <c r="BM103" s="233"/>
      <c r="BN103" s="233"/>
      <c r="BO103" s="233" t="s">
        <v>459</v>
      </c>
      <c r="BP103" s="233"/>
      <c r="BQ103" s="233"/>
      <c r="BR103" s="233" t="s">
        <v>423</v>
      </c>
      <c r="BS103" s="233"/>
      <c r="BT103" s="233"/>
      <c r="BU103" s="233" t="s">
        <v>423</v>
      </c>
      <c r="BV103" s="233"/>
      <c r="BW103" s="233"/>
      <c r="BX103" s="235"/>
      <c r="BY103" s="235"/>
      <c r="BZ103" s="106"/>
      <c r="CA103" s="146"/>
      <c r="CB103" s="146"/>
      <c r="CC103" s="147"/>
    </row>
    <row r="104" spans="6:81" ht="6" customHeight="1">
      <c r="F104" s="113"/>
      <c r="G104" s="114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6"/>
      <c r="AZ104" s="113"/>
      <c r="BA104" s="114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6"/>
      <c r="CA104" s="138"/>
      <c r="CB104" s="138"/>
      <c r="CC104" s="138"/>
    </row>
    <row r="105" spans="10:83" ht="6" customHeight="1">
      <c r="J105" s="126"/>
      <c r="K105" s="112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Z105" s="126"/>
      <c r="BA105" s="112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38"/>
      <c r="CB105" s="138"/>
      <c r="CC105" s="138"/>
      <c r="CD105" s="138"/>
      <c r="CE105" s="138"/>
    </row>
    <row r="106" ht="12.75">
      <c r="B106" s="117"/>
    </row>
    <row r="107" ht="13.5" thickBot="1">
      <c r="B107" s="117"/>
    </row>
    <row r="108" spans="2:81" ht="13.5" customHeight="1">
      <c r="B108" s="117"/>
      <c r="C108" s="227" t="s">
        <v>447</v>
      </c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9"/>
      <c r="P108" s="224" t="s">
        <v>404</v>
      </c>
      <c r="Q108" s="225"/>
      <c r="R108" s="225"/>
      <c r="S108" s="225"/>
      <c r="T108" s="225"/>
      <c r="U108" s="262"/>
      <c r="V108" s="224" t="s">
        <v>404</v>
      </c>
      <c r="W108" s="225"/>
      <c r="X108" s="225"/>
      <c r="Y108" s="225"/>
      <c r="Z108" s="225"/>
      <c r="AA108" s="262"/>
      <c r="AB108" s="224" t="s">
        <v>405</v>
      </c>
      <c r="AC108" s="225"/>
      <c r="AD108" s="225"/>
      <c r="AE108" s="225"/>
      <c r="AF108" s="225"/>
      <c r="AG108" s="262"/>
      <c r="AH108" s="224" t="s">
        <v>405</v>
      </c>
      <c r="AI108" s="225"/>
      <c r="AJ108" s="225"/>
      <c r="AK108" s="225"/>
      <c r="AL108" s="225"/>
      <c r="AM108" s="262"/>
      <c r="AN108" s="224" t="s">
        <v>406</v>
      </c>
      <c r="AO108" s="225"/>
      <c r="AP108" s="225"/>
      <c r="AQ108" s="225"/>
      <c r="AR108" s="225"/>
      <c r="AS108" s="262"/>
      <c r="AT108" s="224" t="s">
        <v>406</v>
      </c>
      <c r="AU108" s="225"/>
      <c r="AV108" s="225"/>
      <c r="AW108" s="225"/>
      <c r="AX108" s="225"/>
      <c r="AY108" s="262"/>
      <c r="AZ108" s="224" t="s">
        <v>422</v>
      </c>
      <c r="BA108" s="225"/>
      <c r="BB108" s="225"/>
      <c r="BC108" s="225"/>
      <c r="BD108" s="225"/>
      <c r="BE108" s="262"/>
      <c r="BF108" s="224"/>
      <c r="BG108" s="225"/>
      <c r="BH108" s="225"/>
      <c r="BI108" s="225"/>
      <c r="BJ108" s="225"/>
      <c r="BK108" s="262"/>
      <c r="BL108" s="224"/>
      <c r="BM108" s="225"/>
      <c r="BN108" s="225"/>
      <c r="BO108" s="225"/>
      <c r="BP108" s="225"/>
      <c r="BQ108" s="262"/>
      <c r="BR108" s="224"/>
      <c r="BS108" s="225"/>
      <c r="BT108" s="225"/>
      <c r="BU108" s="225"/>
      <c r="BV108" s="225"/>
      <c r="BW108" s="262"/>
      <c r="BX108" s="224" t="s">
        <v>407</v>
      </c>
      <c r="BY108" s="225"/>
      <c r="BZ108" s="225"/>
      <c r="CA108" s="225"/>
      <c r="CB108" s="225"/>
      <c r="CC108" s="262"/>
    </row>
    <row r="109" spans="3:81" ht="13.5" customHeight="1">
      <c r="C109" s="230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2"/>
      <c r="P109" s="216" t="s">
        <v>408</v>
      </c>
      <c r="Q109" s="213"/>
      <c r="R109" s="213"/>
      <c r="S109" s="213"/>
      <c r="T109" s="213"/>
      <c r="U109" s="214"/>
      <c r="V109" s="216" t="s">
        <v>409</v>
      </c>
      <c r="W109" s="213"/>
      <c r="X109" s="213"/>
      <c r="Y109" s="213"/>
      <c r="Z109" s="213"/>
      <c r="AA109" s="214"/>
      <c r="AB109" s="216" t="s">
        <v>410</v>
      </c>
      <c r="AC109" s="213"/>
      <c r="AD109" s="213"/>
      <c r="AE109" s="213"/>
      <c r="AF109" s="213"/>
      <c r="AG109" s="214"/>
      <c r="AH109" s="216" t="s">
        <v>411</v>
      </c>
      <c r="AI109" s="213"/>
      <c r="AJ109" s="213"/>
      <c r="AK109" s="213"/>
      <c r="AL109" s="213"/>
      <c r="AM109" s="214"/>
      <c r="AN109" s="216" t="s">
        <v>412</v>
      </c>
      <c r="AO109" s="213"/>
      <c r="AP109" s="213"/>
      <c r="AQ109" s="213"/>
      <c r="AR109" s="213"/>
      <c r="AS109" s="214"/>
      <c r="AT109" s="216" t="s">
        <v>413</v>
      </c>
      <c r="AU109" s="213"/>
      <c r="AV109" s="213"/>
      <c r="AW109" s="213"/>
      <c r="AX109" s="213"/>
      <c r="AY109" s="214"/>
      <c r="AZ109" s="216"/>
      <c r="BA109" s="213"/>
      <c r="BB109" s="213"/>
      <c r="BC109" s="213"/>
      <c r="BD109" s="213"/>
      <c r="BE109" s="214"/>
      <c r="BF109" s="216"/>
      <c r="BG109" s="213"/>
      <c r="BH109" s="213"/>
      <c r="BI109" s="213"/>
      <c r="BJ109" s="213"/>
      <c r="BK109" s="214"/>
      <c r="BL109" s="216"/>
      <c r="BM109" s="213"/>
      <c r="BN109" s="213"/>
      <c r="BO109" s="213"/>
      <c r="BP109" s="213"/>
      <c r="BQ109" s="214"/>
      <c r="BR109" s="216"/>
      <c r="BS109" s="213"/>
      <c r="BT109" s="213"/>
      <c r="BU109" s="213"/>
      <c r="BV109" s="213"/>
      <c r="BW109" s="214"/>
      <c r="BX109" s="222"/>
      <c r="BY109" s="223"/>
      <c r="BZ109" s="223"/>
      <c r="CA109" s="223"/>
      <c r="CB109" s="223"/>
      <c r="CC109" s="266"/>
    </row>
    <row r="110" spans="3:81" ht="12" customHeight="1" thickBot="1">
      <c r="C110" s="218" t="s">
        <v>414</v>
      </c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20"/>
      <c r="P110" s="265" t="s">
        <v>415</v>
      </c>
      <c r="Q110" s="263"/>
      <c r="R110" s="263"/>
      <c r="S110" s="263" t="s">
        <v>295</v>
      </c>
      <c r="T110" s="263"/>
      <c r="U110" s="264"/>
      <c r="V110" s="265" t="s">
        <v>415</v>
      </c>
      <c r="W110" s="263"/>
      <c r="X110" s="263"/>
      <c r="Y110" s="263" t="s">
        <v>295</v>
      </c>
      <c r="Z110" s="263"/>
      <c r="AA110" s="264"/>
      <c r="AB110" s="265" t="s">
        <v>415</v>
      </c>
      <c r="AC110" s="263"/>
      <c r="AD110" s="263"/>
      <c r="AE110" s="263" t="s">
        <v>295</v>
      </c>
      <c r="AF110" s="263"/>
      <c r="AG110" s="264"/>
      <c r="AH110" s="265" t="s">
        <v>415</v>
      </c>
      <c r="AI110" s="263"/>
      <c r="AJ110" s="263"/>
      <c r="AK110" s="263" t="s">
        <v>295</v>
      </c>
      <c r="AL110" s="263"/>
      <c r="AM110" s="264"/>
      <c r="AN110" s="265" t="s">
        <v>415</v>
      </c>
      <c r="AO110" s="263"/>
      <c r="AP110" s="263"/>
      <c r="AQ110" s="263" t="s">
        <v>295</v>
      </c>
      <c r="AR110" s="263"/>
      <c r="AS110" s="264"/>
      <c r="AT110" s="265" t="s">
        <v>415</v>
      </c>
      <c r="AU110" s="263"/>
      <c r="AV110" s="263"/>
      <c r="AW110" s="263" t="s">
        <v>295</v>
      </c>
      <c r="AX110" s="263"/>
      <c r="AY110" s="264"/>
      <c r="AZ110" s="265" t="s">
        <v>415</v>
      </c>
      <c r="BA110" s="263"/>
      <c r="BB110" s="263"/>
      <c r="BC110" s="263" t="s">
        <v>295</v>
      </c>
      <c r="BD110" s="263"/>
      <c r="BE110" s="264"/>
      <c r="BF110" s="265" t="s">
        <v>415</v>
      </c>
      <c r="BG110" s="263"/>
      <c r="BH110" s="263"/>
      <c r="BI110" s="263" t="s">
        <v>295</v>
      </c>
      <c r="BJ110" s="263"/>
      <c r="BK110" s="264"/>
      <c r="BL110" s="265" t="s">
        <v>415</v>
      </c>
      <c r="BM110" s="263"/>
      <c r="BN110" s="263"/>
      <c r="BO110" s="263" t="s">
        <v>295</v>
      </c>
      <c r="BP110" s="263"/>
      <c r="BQ110" s="264"/>
      <c r="BR110" s="265" t="s">
        <v>415</v>
      </c>
      <c r="BS110" s="263"/>
      <c r="BT110" s="263"/>
      <c r="BU110" s="263" t="s">
        <v>295</v>
      </c>
      <c r="BV110" s="263"/>
      <c r="BW110" s="264"/>
      <c r="BX110" s="265" t="s">
        <v>415</v>
      </c>
      <c r="BY110" s="263"/>
      <c r="BZ110" s="263"/>
      <c r="CA110" s="263" t="s">
        <v>295</v>
      </c>
      <c r="CB110" s="263"/>
      <c r="CC110" s="264"/>
    </row>
    <row r="111" spans="3:82" ht="13.5" customHeight="1" thickBot="1">
      <c r="C111" s="118">
        <v>1</v>
      </c>
      <c r="D111" s="246" t="s">
        <v>60</v>
      </c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120"/>
      <c r="P111" s="245">
        <v>324</v>
      </c>
      <c r="Q111" s="246"/>
      <c r="R111" s="255"/>
      <c r="S111" s="247">
        <v>3</v>
      </c>
      <c r="T111" s="248"/>
      <c r="U111" s="256"/>
      <c r="V111" s="245">
        <v>286</v>
      </c>
      <c r="W111" s="246"/>
      <c r="X111" s="255"/>
      <c r="Y111" s="247">
        <v>3</v>
      </c>
      <c r="Z111" s="248"/>
      <c r="AA111" s="256"/>
      <c r="AB111" s="245">
        <v>303</v>
      </c>
      <c r="AC111" s="246"/>
      <c r="AD111" s="255"/>
      <c r="AE111" s="247">
        <v>3</v>
      </c>
      <c r="AF111" s="248"/>
      <c r="AG111" s="256"/>
      <c r="AH111" s="245">
        <v>234</v>
      </c>
      <c r="AI111" s="246"/>
      <c r="AJ111" s="255"/>
      <c r="AK111" s="247">
        <v>3</v>
      </c>
      <c r="AL111" s="248"/>
      <c r="AM111" s="256"/>
      <c r="AN111" s="245">
        <v>295</v>
      </c>
      <c r="AO111" s="246"/>
      <c r="AP111" s="255"/>
      <c r="AQ111" s="247">
        <v>3</v>
      </c>
      <c r="AR111" s="248"/>
      <c r="AS111" s="256"/>
      <c r="AT111" s="245">
        <v>290</v>
      </c>
      <c r="AU111" s="246"/>
      <c r="AV111" s="255"/>
      <c r="AW111" s="247">
        <v>3</v>
      </c>
      <c r="AX111" s="248"/>
      <c r="AY111" s="256"/>
      <c r="AZ111" s="245">
        <v>313</v>
      </c>
      <c r="BA111" s="246"/>
      <c r="BB111" s="255"/>
      <c r="BC111" s="247">
        <v>3</v>
      </c>
      <c r="BD111" s="248"/>
      <c r="BE111" s="256"/>
      <c r="BF111" s="245"/>
      <c r="BG111" s="246"/>
      <c r="BH111" s="255"/>
      <c r="BI111" s="247"/>
      <c r="BJ111" s="248"/>
      <c r="BK111" s="256"/>
      <c r="BL111" s="245"/>
      <c r="BM111" s="246"/>
      <c r="BN111" s="255"/>
      <c r="BO111" s="247"/>
      <c r="BP111" s="248"/>
      <c r="BQ111" s="256"/>
      <c r="BR111" s="245"/>
      <c r="BS111" s="246"/>
      <c r="BT111" s="255"/>
      <c r="BU111" s="247"/>
      <c r="BV111" s="248"/>
      <c r="BW111" s="256"/>
      <c r="BX111" s="245">
        <f>BL111+BF111+AZ111+AT111+AN111+AH111+AB111+V111+P111+BR111</f>
        <v>2045</v>
      </c>
      <c r="BY111" s="246"/>
      <c r="BZ111" s="255"/>
      <c r="CA111" s="247">
        <f>BO111+BI111+BC111+AW111+AQ111+AK111+AE111+Y111+S111+BU111</f>
        <v>21</v>
      </c>
      <c r="CB111" s="248"/>
      <c r="CC111" s="256"/>
      <c r="CD111" s="111"/>
    </row>
    <row r="112" spans="3:81" ht="13.5" customHeight="1" thickBot="1">
      <c r="C112" s="118">
        <v>2</v>
      </c>
      <c r="D112" s="246" t="s">
        <v>326</v>
      </c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120"/>
      <c r="P112" s="245">
        <v>326</v>
      </c>
      <c r="Q112" s="246"/>
      <c r="R112" s="246"/>
      <c r="S112" s="247">
        <v>1</v>
      </c>
      <c r="T112" s="248"/>
      <c r="U112" s="249"/>
      <c r="V112" s="245">
        <v>321</v>
      </c>
      <c r="W112" s="246"/>
      <c r="X112" s="246"/>
      <c r="Y112" s="247">
        <v>1</v>
      </c>
      <c r="Z112" s="248"/>
      <c r="AA112" s="249"/>
      <c r="AB112" s="245">
        <v>321</v>
      </c>
      <c r="AC112" s="246"/>
      <c r="AD112" s="246"/>
      <c r="AE112" s="247">
        <v>1</v>
      </c>
      <c r="AF112" s="248"/>
      <c r="AG112" s="249"/>
      <c r="AH112" s="245">
        <v>263</v>
      </c>
      <c r="AI112" s="246"/>
      <c r="AJ112" s="246"/>
      <c r="AK112" s="247">
        <v>1</v>
      </c>
      <c r="AL112" s="248"/>
      <c r="AM112" s="249"/>
      <c r="AN112" s="245">
        <v>333</v>
      </c>
      <c r="AO112" s="246"/>
      <c r="AP112" s="246"/>
      <c r="AQ112" s="247">
        <v>1</v>
      </c>
      <c r="AR112" s="248"/>
      <c r="AS112" s="249"/>
      <c r="AT112" s="245">
        <v>310</v>
      </c>
      <c r="AU112" s="246"/>
      <c r="AV112" s="246"/>
      <c r="AW112" s="247">
        <v>1</v>
      </c>
      <c r="AX112" s="248"/>
      <c r="AY112" s="249"/>
      <c r="AZ112" s="245">
        <v>319</v>
      </c>
      <c r="BA112" s="246"/>
      <c r="BB112" s="246"/>
      <c r="BC112" s="247">
        <v>1</v>
      </c>
      <c r="BD112" s="248"/>
      <c r="BE112" s="249"/>
      <c r="BF112" s="245"/>
      <c r="BG112" s="246"/>
      <c r="BH112" s="246"/>
      <c r="BI112" s="247"/>
      <c r="BJ112" s="248"/>
      <c r="BK112" s="249"/>
      <c r="BL112" s="245"/>
      <c r="BM112" s="246"/>
      <c r="BN112" s="246"/>
      <c r="BO112" s="247"/>
      <c r="BP112" s="248"/>
      <c r="BQ112" s="249"/>
      <c r="BR112" s="245"/>
      <c r="BS112" s="246"/>
      <c r="BT112" s="246"/>
      <c r="BU112" s="247"/>
      <c r="BV112" s="248"/>
      <c r="BW112" s="249"/>
      <c r="BX112" s="245">
        <f>BL112+BF112+AZ112+AT112+AN112+AH112+AB112+V112+P112+BR112</f>
        <v>2193</v>
      </c>
      <c r="BY112" s="246"/>
      <c r="BZ112" s="255"/>
      <c r="CA112" s="247">
        <f>BO112+BI112+BC112+AW112+AQ112+AK112+AE112+Y112+S112+BU112</f>
        <v>7</v>
      </c>
      <c r="CB112" s="248"/>
      <c r="CC112" s="256"/>
    </row>
    <row r="113" ht="12.75">
      <c r="B113" s="117"/>
    </row>
    <row r="114" ht="12.75">
      <c r="B114" s="117"/>
    </row>
    <row r="115" ht="12.75">
      <c r="B115" s="117"/>
    </row>
    <row r="116" spans="2:78" ht="3.75" customHeight="1">
      <c r="B116" s="117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</row>
    <row r="117" ht="7.5" customHeight="1">
      <c r="B117" s="117"/>
    </row>
    <row r="118" ht="12.75">
      <c r="B118" s="117"/>
    </row>
    <row r="119" spans="1:83" ht="15.75" customHeight="1">
      <c r="A119" s="271" t="s">
        <v>453</v>
      </c>
      <c r="B119" s="271"/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  <c r="Y119" s="271"/>
      <c r="Z119" s="271"/>
      <c r="AA119" s="271"/>
      <c r="AB119" s="271"/>
      <c r="AC119" s="271"/>
      <c r="AD119" s="271"/>
      <c r="AE119" s="271"/>
      <c r="AF119" s="271"/>
      <c r="AG119" s="271"/>
      <c r="AH119" s="271"/>
      <c r="AI119" s="271"/>
      <c r="AJ119" s="271"/>
      <c r="AK119" s="271"/>
      <c r="AL119" s="271"/>
      <c r="AM119" s="271"/>
      <c r="AN119" s="271"/>
      <c r="AO119" s="271"/>
      <c r="AP119" s="271"/>
      <c r="AQ119" s="271"/>
      <c r="AR119" s="271"/>
      <c r="AS119" s="271"/>
      <c r="AT119" s="271"/>
      <c r="AU119" s="271"/>
      <c r="AV119" s="271"/>
      <c r="AW119" s="271"/>
      <c r="AX119" s="271"/>
      <c r="AY119" s="271"/>
      <c r="AZ119" s="271"/>
      <c r="BA119" s="271"/>
      <c r="BB119" s="271"/>
      <c r="BC119" s="271"/>
      <c r="BD119" s="271"/>
      <c r="BE119" s="271"/>
      <c r="BF119" s="271"/>
      <c r="BG119" s="271"/>
      <c r="BH119" s="271"/>
      <c r="BI119" s="271"/>
      <c r="BJ119" s="271"/>
      <c r="BK119" s="271"/>
      <c r="BL119" s="271"/>
      <c r="BM119" s="271"/>
      <c r="BN119" s="271"/>
      <c r="BO119" s="271"/>
      <c r="BP119" s="271"/>
      <c r="BQ119" s="271"/>
      <c r="BR119" s="271"/>
      <c r="BS119" s="271"/>
      <c r="BT119" s="271"/>
      <c r="BU119" s="271"/>
      <c r="BV119" s="271"/>
      <c r="BW119" s="271"/>
      <c r="BX119" s="271"/>
      <c r="BY119" s="271"/>
      <c r="BZ119" s="271"/>
      <c r="CA119" s="271"/>
      <c r="CB119" s="271"/>
      <c r="CC119" s="271"/>
      <c r="CD119" s="271"/>
      <c r="CE119" s="271"/>
    </row>
    <row r="120" spans="1:83" ht="15.75" customHeight="1">
      <c r="A120" s="271"/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1"/>
      <c r="AE120" s="271"/>
      <c r="AF120" s="271"/>
      <c r="AG120" s="271"/>
      <c r="AH120" s="271"/>
      <c r="AI120" s="271"/>
      <c r="AJ120" s="271"/>
      <c r="AK120" s="271"/>
      <c r="AL120" s="271"/>
      <c r="AM120" s="271"/>
      <c r="AN120" s="271"/>
      <c r="AO120" s="271"/>
      <c r="AP120" s="271"/>
      <c r="AQ120" s="271"/>
      <c r="AR120" s="271"/>
      <c r="AS120" s="271"/>
      <c r="AT120" s="271"/>
      <c r="AU120" s="271"/>
      <c r="AV120" s="271"/>
      <c r="AW120" s="271"/>
      <c r="AX120" s="271"/>
      <c r="AY120" s="271"/>
      <c r="AZ120" s="271"/>
      <c r="BA120" s="271"/>
      <c r="BB120" s="271"/>
      <c r="BC120" s="271"/>
      <c r="BD120" s="271"/>
      <c r="BE120" s="271"/>
      <c r="BF120" s="271"/>
      <c r="BG120" s="271"/>
      <c r="BH120" s="271"/>
      <c r="BI120" s="271"/>
      <c r="BJ120" s="271"/>
      <c r="BK120" s="271"/>
      <c r="BL120" s="271"/>
      <c r="BM120" s="271"/>
      <c r="BN120" s="271"/>
      <c r="BO120" s="271"/>
      <c r="BP120" s="271"/>
      <c r="BQ120" s="271"/>
      <c r="BR120" s="271"/>
      <c r="BS120" s="271"/>
      <c r="BT120" s="271"/>
      <c r="BU120" s="271"/>
      <c r="BV120" s="271"/>
      <c r="BW120" s="271"/>
      <c r="BX120" s="271"/>
      <c r="BY120" s="271"/>
      <c r="BZ120" s="271"/>
      <c r="CA120" s="271"/>
      <c r="CB120" s="271"/>
      <c r="CC120" s="271"/>
      <c r="CD120" s="271"/>
      <c r="CE120" s="271"/>
    </row>
    <row r="121" spans="1:81" ht="10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</row>
    <row r="122" spans="6:78" ht="6" customHeight="1">
      <c r="F122" s="102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4"/>
      <c r="AZ122" s="102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4"/>
    </row>
    <row r="123" spans="6:78" ht="14.25">
      <c r="F123" s="105"/>
      <c r="G123" s="243" t="s">
        <v>326</v>
      </c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2"/>
      <c r="Z123" s="242"/>
      <c r="AA123" s="244" t="s">
        <v>295</v>
      </c>
      <c r="AB123" s="244"/>
      <c r="AC123" s="244"/>
      <c r="AD123" s="242">
        <v>2</v>
      </c>
      <c r="AE123" s="242"/>
      <c r="AF123" s="106"/>
      <c r="AZ123" s="105"/>
      <c r="BA123" s="243" t="s">
        <v>73</v>
      </c>
      <c r="BB123" s="243"/>
      <c r="BC123" s="243"/>
      <c r="BD123" s="243"/>
      <c r="BE123" s="243"/>
      <c r="BF123" s="243"/>
      <c r="BG123" s="243"/>
      <c r="BH123" s="243"/>
      <c r="BI123" s="243"/>
      <c r="BJ123" s="243"/>
      <c r="BK123" s="243"/>
      <c r="BL123" s="243"/>
      <c r="BM123" s="243"/>
      <c r="BN123" s="243"/>
      <c r="BO123" s="243"/>
      <c r="BP123" s="243"/>
      <c r="BQ123" s="243"/>
      <c r="BR123" s="243"/>
      <c r="BS123" s="242"/>
      <c r="BT123" s="242"/>
      <c r="BU123" s="244" t="s">
        <v>295</v>
      </c>
      <c r="BV123" s="244"/>
      <c r="BW123" s="244"/>
      <c r="BX123" s="242">
        <v>0</v>
      </c>
      <c r="BY123" s="242"/>
      <c r="BZ123" s="106"/>
    </row>
    <row r="124" spans="6:78" ht="12.75">
      <c r="F124" s="105"/>
      <c r="G124" s="107">
        <v>1</v>
      </c>
      <c r="H124" s="241" t="s">
        <v>393</v>
      </c>
      <c r="I124" s="241"/>
      <c r="J124" s="241"/>
      <c r="K124" s="241"/>
      <c r="L124" s="241"/>
      <c r="M124" s="241"/>
      <c r="N124" s="241"/>
      <c r="O124" s="241"/>
      <c r="P124" s="241"/>
      <c r="Q124" s="241"/>
      <c r="R124" s="239">
        <v>30</v>
      </c>
      <c r="S124" s="239"/>
      <c r="T124" s="239"/>
      <c r="U124" s="239">
        <v>24</v>
      </c>
      <c r="V124" s="239"/>
      <c r="W124" s="239"/>
      <c r="X124" s="239">
        <v>28</v>
      </c>
      <c r="Y124" s="239"/>
      <c r="Z124" s="239"/>
      <c r="AA124" s="239">
        <v>28</v>
      </c>
      <c r="AB124" s="239"/>
      <c r="AC124" s="239"/>
      <c r="AD124" s="236">
        <f>SUM(R124:AC124)</f>
        <v>110</v>
      </c>
      <c r="AE124" s="236"/>
      <c r="AF124" s="106"/>
      <c r="AZ124" s="105"/>
      <c r="BA124" s="107">
        <v>1</v>
      </c>
      <c r="BB124" s="268">
        <v>0</v>
      </c>
      <c r="BC124" s="268"/>
      <c r="BD124" s="268"/>
      <c r="BE124" s="268"/>
      <c r="BF124" s="268"/>
      <c r="BG124" s="268"/>
      <c r="BH124" s="268"/>
      <c r="BI124" s="268"/>
      <c r="BJ124" s="268"/>
      <c r="BK124" s="268"/>
      <c r="BL124" s="239">
        <v>126</v>
      </c>
      <c r="BM124" s="239"/>
      <c r="BN124" s="239"/>
      <c r="BO124" s="239">
        <v>126</v>
      </c>
      <c r="BP124" s="239"/>
      <c r="BQ124" s="239"/>
      <c r="BR124" s="239">
        <v>126</v>
      </c>
      <c r="BS124" s="239"/>
      <c r="BT124" s="239"/>
      <c r="BU124" s="239">
        <v>126</v>
      </c>
      <c r="BV124" s="239"/>
      <c r="BW124" s="239"/>
      <c r="BX124" s="236">
        <f>SUM(BL124:BW124)</f>
        <v>504</v>
      </c>
      <c r="BY124" s="236"/>
      <c r="BZ124" s="106"/>
    </row>
    <row r="125" spans="6:78" ht="12.75">
      <c r="F125" s="105"/>
      <c r="G125" s="107">
        <v>2</v>
      </c>
      <c r="H125" s="241" t="s">
        <v>445</v>
      </c>
      <c r="I125" s="241"/>
      <c r="J125" s="241"/>
      <c r="K125" s="241"/>
      <c r="L125" s="241"/>
      <c r="M125" s="241"/>
      <c r="N125" s="241"/>
      <c r="O125" s="241"/>
      <c r="P125" s="241"/>
      <c r="Q125" s="241"/>
      <c r="R125" s="239">
        <v>30</v>
      </c>
      <c r="S125" s="239"/>
      <c r="T125" s="239"/>
      <c r="U125" s="239">
        <v>33</v>
      </c>
      <c r="V125" s="239"/>
      <c r="W125" s="239"/>
      <c r="X125" s="239">
        <v>41</v>
      </c>
      <c r="Y125" s="239"/>
      <c r="Z125" s="239"/>
      <c r="AA125" s="239">
        <v>36</v>
      </c>
      <c r="AB125" s="239"/>
      <c r="AC125" s="239"/>
      <c r="AD125" s="236">
        <f>SUM(R125:AC125)</f>
        <v>140</v>
      </c>
      <c r="AE125" s="236"/>
      <c r="AF125" s="106"/>
      <c r="AZ125" s="105"/>
      <c r="BA125" s="107">
        <v>2</v>
      </c>
      <c r="BB125" s="268">
        <v>0</v>
      </c>
      <c r="BC125" s="268"/>
      <c r="BD125" s="268"/>
      <c r="BE125" s="268"/>
      <c r="BF125" s="268"/>
      <c r="BG125" s="268"/>
      <c r="BH125" s="268"/>
      <c r="BI125" s="268"/>
      <c r="BJ125" s="268"/>
      <c r="BK125" s="268"/>
      <c r="BL125" s="239">
        <v>126</v>
      </c>
      <c r="BM125" s="239"/>
      <c r="BN125" s="239"/>
      <c r="BO125" s="239">
        <v>126</v>
      </c>
      <c r="BP125" s="239"/>
      <c r="BQ125" s="239"/>
      <c r="BR125" s="239">
        <v>126</v>
      </c>
      <c r="BS125" s="239"/>
      <c r="BT125" s="239"/>
      <c r="BU125" s="239">
        <v>126</v>
      </c>
      <c r="BV125" s="239"/>
      <c r="BW125" s="239"/>
      <c r="BX125" s="236">
        <f>SUM(BL125:BW125)</f>
        <v>504</v>
      </c>
      <c r="BY125" s="236"/>
      <c r="BZ125" s="106"/>
    </row>
    <row r="126" spans="6:78" ht="12.75">
      <c r="F126" s="105"/>
      <c r="G126" s="107">
        <v>3</v>
      </c>
      <c r="H126" s="241" t="s">
        <v>449</v>
      </c>
      <c r="I126" s="241"/>
      <c r="J126" s="241"/>
      <c r="K126" s="241"/>
      <c r="L126" s="241"/>
      <c r="M126" s="241"/>
      <c r="N126" s="241"/>
      <c r="O126" s="241"/>
      <c r="P126" s="241"/>
      <c r="Q126" s="241"/>
      <c r="R126" s="239">
        <v>30</v>
      </c>
      <c r="S126" s="239"/>
      <c r="T126" s="239"/>
      <c r="U126" s="239">
        <v>40</v>
      </c>
      <c r="V126" s="239"/>
      <c r="W126" s="239"/>
      <c r="X126" s="239">
        <v>32</v>
      </c>
      <c r="Y126" s="239"/>
      <c r="Z126" s="239"/>
      <c r="AA126" s="239">
        <v>33</v>
      </c>
      <c r="AB126" s="239"/>
      <c r="AC126" s="239"/>
      <c r="AD126" s="236">
        <f>SUM(R126:AC126)</f>
        <v>135</v>
      </c>
      <c r="AE126" s="236"/>
      <c r="AF126" s="106"/>
      <c r="AZ126" s="105"/>
      <c r="BA126" s="107">
        <v>3</v>
      </c>
      <c r="BB126" s="268">
        <v>0</v>
      </c>
      <c r="BC126" s="268"/>
      <c r="BD126" s="268"/>
      <c r="BE126" s="268"/>
      <c r="BF126" s="268"/>
      <c r="BG126" s="268"/>
      <c r="BH126" s="268"/>
      <c r="BI126" s="268"/>
      <c r="BJ126" s="268"/>
      <c r="BK126" s="268"/>
      <c r="BL126" s="239">
        <v>126</v>
      </c>
      <c r="BM126" s="239"/>
      <c r="BN126" s="239"/>
      <c r="BO126" s="239">
        <v>126</v>
      </c>
      <c r="BP126" s="239"/>
      <c r="BQ126" s="239"/>
      <c r="BR126" s="239">
        <v>126</v>
      </c>
      <c r="BS126" s="239"/>
      <c r="BT126" s="239"/>
      <c r="BU126" s="239">
        <v>126</v>
      </c>
      <c r="BV126" s="239"/>
      <c r="BW126" s="239"/>
      <c r="BX126" s="236">
        <f>SUM(BL126:BW126)</f>
        <v>504</v>
      </c>
      <c r="BY126" s="236"/>
      <c r="BZ126" s="106"/>
    </row>
    <row r="127" spans="6:78" ht="12.75">
      <c r="F127" s="105"/>
      <c r="G127" s="107" t="s">
        <v>382</v>
      </c>
      <c r="H127" s="241" t="s">
        <v>448</v>
      </c>
      <c r="I127" s="241"/>
      <c r="J127" s="241"/>
      <c r="K127" s="241"/>
      <c r="L127" s="241"/>
      <c r="M127" s="241"/>
      <c r="N127" s="241"/>
      <c r="O127" s="241"/>
      <c r="P127" s="241"/>
      <c r="Q127" s="241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6">
        <f>SUM(R127:AC127)</f>
        <v>0</v>
      </c>
      <c r="AE127" s="236"/>
      <c r="AF127" s="106"/>
      <c r="AZ127" s="105"/>
      <c r="BA127" s="107" t="s">
        <v>382</v>
      </c>
      <c r="BB127" s="268">
        <v>0</v>
      </c>
      <c r="BC127" s="268"/>
      <c r="BD127" s="268"/>
      <c r="BE127" s="268"/>
      <c r="BF127" s="268"/>
      <c r="BG127" s="268"/>
      <c r="BH127" s="268"/>
      <c r="BI127" s="268"/>
      <c r="BJ127" s="268"/>
      <c r="BK127" s="268"/>
      <c r="BL127" s="239">
        <v>0</v>
      </c>
      <c r="BM127" s="239"/>
      <c r="BN127" s="239"/>
      <c r="BO127" s="239">
        <v>0</v>
      </c>
      <c r="BP127" s="239"/>
      <c r="BQ127" s="239"/>
      <c r="BR127" s="239">
        <v>0</v>
      </c>
      <c r="BS127" s="239"/>
      <c r="BT127" s="239"/>
      <c r="BU127" s="239">
        <v>0</v>
      </c>
      <c r="BV127" s="239"/>
      <c r="BW127" s="239"/>
      <c r="BX127" s="236">
        <f>SUM(BL127:BW127)</f>
        <v>0</v>
      </c>
      <c r="BY127" s="236"/>
      <c r="BZ127" s="106"/>
    </row>
    <row r="128" spans="6:78" s="111" customFormat="1" ht="10.5" customHeight="1">
      <c r="F128" s="108"/>
      <c r="G128" s="109"/>
      <c r="H128" s="234" t="s">
        <v>386</v>
      </c>
      <c r="I128" s="234"/>
      <c r="J128" s="234"/>
      <c r="K128" s="234"/>
      <c r="L128" s="234"/>
      <c r="M128" s="234"/>
      <c r="N128" s="234"/>
      <c r="O128" s="234"/>
      <c r="P128" s="234"/>
      <c r="Q128" s="234"/>
      <c r="R128" s="236">
        <f>SUM(R124:T127)</f>
        <v>90</v>
      </c>
      <c r="S128" s="236"/>
      <c r="T128" s="236"/>
      <c r="U128" s="236">
        <f>SUM(U124:W127)</f>
        <v>97</v>
      </c>
      <c r="V128" s="236"/>
      <c r="W128" s="236"/>
      <c r="X128" s="236">
        <f>SUM(X124:Z127)</f>
        <v>101</v>
      </c>
      <c r="Y128" s="236"/>
      <c r="Z128" s="236"/>
      <c r="AA128" s="236">
        <f>SUM(AA124:AC127)</f>
        <v>97</v>
      </c>
      <c r="AB128" s="236"/>
      <c r="AC128" s="236"/>
      <c r="AD128" s="109"/>
      <c r="AE128" s="109"/>
      <c r="AF128" s="110"/>
      <c r="AZ128" s="108"/>
      <c r="BA128" s="109"/>
      <c r="BB128" s="234" t="s">
        <v>386</v>
      </c>
      <c r="BC128" s="234"/>
      <c r="BD128" s="234"/>
      <c r="BE128" s="234"/>
      <c r="BF128" s="234"/>
      <c r="BG128" s="234"/>
      <c r="BH128" s="234"/>
      <c r="BI128" s="234"/>
      <c r="BJ128" s="234"/>
      <c r="BK128" s="234"/>
      <c r="BL128" s="236">
        <f>SUM(BL124:BN127)</f>
        <v>378</v>
      </c>
      <c r="BM128" s="236"/>
      <c r="BN128" s="236"/>
      <c r="BO128" s="236">
        <f>SUM(BO124:BQ127)</f>
        <v>378</v>
      </c>
      <c r="BP128" s="236"/>
      <c r="BQ128" s="236"/>
      <c r="BR128" s="236">
        <f>SUM(BR124:BT127)</f>
        <v>378</v>
      </c>
      <c r="BS128" s="236"/>
      <c r="BT128" s="236"/>
      <c r="BU128" s="236">
        <f>SUM(BU124:BW127)</f>
        <v>378</v>
      </c>
      <c r="BV128" s="236"/>
      <c r="BW128" s="236"/>
      <c r="BX128" s="109"/>
      <c r="BY128" s="109"/>
      <c r="BZ128" s="110"/>
    </row>
    <row r="129" spans="6:78" ht="10.5" customHeight="1">
      <c r="F129" s="105"/>
      <c r="G129" s="112"/>
      <c r="H129" s="234" t="s">
        <v>387</v>
      </c>
      <c r="I129" s="234"/>
      <c r="J129" s="234"/>
      <c r="K129" s="234"/>
      <c r="L129" s="234"/>
      <c r="M129" s="234"/>
      <c r="N129" s="234"/>
      <c r="O129" s="234"/>
      <c r="P129" s="234"/>
      <c r="Q129" s="234"/>
      <c r="R129" s="236"/>
      <c r="S129" s="236"/>
      <c r="T129" s="236"/>
      <c r="U129" s="236">
        <f>R128+U128</f>
        <v>187</v>
      </c>
      <c r="V129" s="236"/>
      <c r="W129" s="236"/>
      <c r="X129" s="236">
        <f>U129+X128</f>
        <v>288</v>
      </c>
      <c r="Y129" s="236"/>
      <c r="Z129" s="236"/>
      <c r="AA129" s="237">
        <f>X129+AA128</f>
        <v>385</v>
      </c>
      <c r="AB129" s="237"/>
      <c r="AC129" s="237"/>
      <c r="AD129" s="238"/>
      <c r="AE129" s="238"/>
      <c r="AF129" s="106"/>
      <c r="AZ129" s="105"/>
      <c r="BA129" s="112"/>
      <c r="BB129" s="234" t="s">
        <v>387</v>
      </c>
      <c r="BC129" s="234"/>
      <c r="BD129" s="234"/>
      <c r="BE129" s="234"/>
      <c r="BF129" s="234"/>
      <c r="BG129" s="234"/>
      <c r="BH129" s="234"/>
      <c r="BI129" s="234"/>
      <c r="BJ129" s="234"/>
      <c r="BK129" s="234"/>
      <c r="BL129" s="236"/>
      <c r="BM129" s="236"/>
      <c r="BN129" s="236"/>
      <c r="BO129" s="236">
        <f>BL128+BO128</f>
        <v>756</v>
      </c>
      <c r="BP129" s="236"/>
      <c r="BQ129" s="236"/>
      <c r="BR129" s="236">
        <f>BO129+BR128</f>
        <v>1134</v>
      </c>
      <c r="BS129" s="236"/>
      <c r="BT129" s="236"/>
      <c r="BU129" s="237">
        <f>BR129+BU128</f>
        <v>1512</v>
      </c>
      <c r="BV129" s="237"/>
      <c r="BW129" s="237"/>
      <c r="BX129" s="238"/>
      <c r="BY129" s="238"/>
      <c r="BZ129" s="106"/>
    </row>
    <row r="130" spans="6:78" ht="10.5" customHeight="1">
      <c r="F130" s="105"/>
      <c r="G130" s="112"/>
      <c r="H130" s="234" t="s">
        <v>388</v>
      </c>
      <c r="I130" s="234"/>
      <c r="J130" s="234"/>
      <c r="K130" s="234"/>
      <c r="L130" s="234"/>
      <c r="M130" s="234"/>
      <c r="N130" s="234"/>
      <c r="O130" s="234"/>
      <c r="P130" s="234"/>
      <c r="Q130" s="234"/>
      <c r="R130" s="233" t="s">
        <v>390</v>
      </c>
      <c r="S130" s="233"/>
      <c r="T130" s="233"/>
      <c r="U130" s="233" t="s">
        <v>390</v>
      </c>
      <c r="V130" s="233"/>
      <c r="W130" s="233"/>
      <c r="X130" s="233" t="s">
        <v>390</v>
      </c>
      <c r="Y130" s="233"/>
      <c r="Z130" s="233"/>
      <c r="AA130" s="233" t="s">
        <v>390</v>
      </c>
      <c r="AB130" s="233"/>
      <c r="AC130" s="233"/>
      <c r="AD130" s="235"/>
      <c r="AE130" s="235"/>
      <c r="AF130" s="106"/>
      <c r="AZ130" s="105"/>
      <c r="BA130" s="112"/>
      <c r="BB130" s="234" t="s">
        <v>388</v>
      </c>
      <c r="BC130" s="234"/>
      <c r="BD130" s="234"/>
      <c r="BE130" s="234"/>
      <c r="BF130" s="234"/>
      <c r="BG130" s="234"/>
      <c r="BH130" s="234"/>
      <c r="BI130" s="234"/>
      <c r="BJ130" s="234"/>
      <c r="BK130" s="234"/>
      <c r="BL130" s="233" t="s">
        <v>423</v>
      </c>
      <c r="BM130" s="233"/>
      <c r="BN130" s="233"/>
      <c r="BO130" s="233" t="s">
        <v>423</v>
      </c>
      <c r="BP130" s="233"/>
      <c r="BQ130" s="233"/>
      <c r="BR130" s="233" t="s">
        <v>423</v>
      </c>
      <c r="BS130" s="233"/>
      <c r="BT130" s="233"/>
      <c r="BU130" s="233" t="s">
        <v>423</v>
      </c>
      <c r="BV130" s="233"/>
      <c r="BW130" s="233"/>
      <c r="BX130" s="235"/>
      <c r="BY130" s="235"/>
      <c r="BZ130" s="106"/>
    </row>
    <row r="131" spans="6:78" ht="6.75" customHeight="1">
      <c r="F131" s="113"/>
      <c r="G131" s="114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6"/>
      <c r="AZ131" s="113"/>
      <c r="BA131" s="114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6"/>
    </row>
    <row r="132" ht="12.75">
      <c r="B132" s="117"/>
    </row>
    <row r="133" ht="13.5" thickBot="1">
      <c r="B133" s="117"/>
    </row>
    <row r="134" spans="2:81" ht="13.5" customHeight="1">
      <c r="B134" s="117"/>
      <c r="C134" s="227" t="s">
        <v>450</v>
      </c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29"/>
      <c r="P134" s="224" t="s">
        <v>404</v>
      </c>
      <c r="Q134" s="225"/>
      <c r="R134" s="225"/>
      <c r="S134" s="225"/>
      <c r="T134" s="225"/>
      <c r="U134" s="262"/>
      <c r="V134" s="224" t="s">
        <v>404</v>
      </c>
      <c r="W134" s="225"/>
      <c r="X134" s="225"/>
      <c r="Y134" s="225"/>
      <c r="Z134" s="225"/>
      <c r="AA134" s="262"/>
      <c r="AB134" s="224" t="s">
        <v>405</v>
      </c>
      <c r="AC134" s="225"/>
      <c r="AD134" s="225"/>
      <c r="AE134" s="225"/>
      <c r="AF134" s="225"/>
      <c r="AG134" s="262"/>
      <c r="AH134" s="224" t="s">
        <v>405</v>
      </c>
      <c r="AI134" s="225"/>
      <c r="AJ134" s="225"/>
      <c r="AK134" s="225"/>
      <c r="AL134" s="225"/>
      <c r="AM134" s="262"/>
      <c r="AN134" s="224" t="s">
        <v>406</v>
      </c>
      <c r="AO134" s="225"/>
      <c r="AP134" s="225"/>
      <c r="AQ134" s="225"/>
      <c r="AR134" s="225"/>
      <c r="AS134" s="262"/>
      <c r="AT134" s="224" t="s">
        <v>406</v>
      </c>
      <c r="AU134" s="225"/>
      <c r="AV134" s="225"/>
      <c r="AW134" s="225"/>
      <c r="AX134" s="225"/>
      <c r="AY134" s="262"/>
      <c r="AZ134" s="224" t="s">
        <v>422</v>
      </c>
      <c r="BA134" s="225"/>
      <c r="BB134" s="225"/>
      <c r="BC134" s="225"/>
      <c r="BD134" s="225"/>
      <c r="BE134" s="262"/>
      <c r="BF134" s="224"/>
      <c r="BG134" s="225"/>
      <c r="BH134" s="225"/>
      <c r="BI134" s="225"/>
      <c r="BJ134" s="225"/>
      <c r="BK134" s="262"/>
      <c r="BL134" s="224"/>
      <c r="BM134" s="225"/>
      <c r="BN134" s="225"/>
      <c r="BO134" s="225"/>
      <c r="BP134" s="225"/>
      <c r="BQ134" s="262"/>
      <c r="BR134" s="224"/>
      <c r="BS134" s="225"/>
      <c r="BT134" s="225"/>
      <c r="BU134" s="225"/>
      <c r="BV134" s="225"/>
      <c r="BW134" s="262"/>
      <c r="BX134" s="224" t="s">
        <v>407</v>
      </c>
      <c r="BY134" s="225"/>
      <c r="BZ134" s="225"/>
      <c r="CA134" s="225"/>
      <c r="CB134" s="225"/>
      <c r="CC134" s="262"/>
    </row>
    <row r="135" spans="3:81" ht="12.75" customHeight="1">
      <c r="C135" s="230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2"/>
      <c r="P135" s="216" t="s">
        <v>408</v>
      </c>
      <c r="Q135" s="213"/>
      <c r="R135" s="213"/>
      <c r="S135" s="213"/>
      <c r="T135" s="213"/>
      <c r="U135" s="214"/>
      <c r="V135" s="216" t="s">
        <v>409</v>
      </c>
      <c r="W135" s="213"/>
      <c r="X135" s="213"/>
      <c r="Y135" s="213"/>
      <c r="Z135" s="213"/>
      <c r="AA135" s="214"/>
      <c r="AB135" s="216" t="s">
        <v>410</v>
      </c>
      <c r="AC135" s="213"/>
      <c r="AD135" s="213"/>
      <c r="AE135" s="213"/>
      <c r="AF135" s="213"/>
      <c r="AG135" s="214"/>
      <c r="AH135" s="216" t="s">
        <v>411</v>
      </c>
      <c r="AI135" s="213"/>
      <c r="AJ135" s="213"/>
      <c r="AK135" s="213"/>
      <c r="AL135" s="213"/>
      <c r="AM135" s="214"/>
      <c r="AN135" s="216" t="s">
        <v>412</v>
      </c>
      <c r="AO135" s="213"/>
      <c r="AP135" s="213"/>
      <c r="AQ135" s="213"/>
      <c r="AR135" s="213"/>
      <c r="AS135" s="214"/>
      <c r="AT135" s="216" t="s">
        <v>413</v>
      </c>
      <c r="AU135" s="213"/>
      <c r="AV135" s="213"/>
      <c r="AW135" s="213"/>
      <c r="AX135" s="213"/>
      <c r="AY135" s="214"/>
      <c r="AZ135" s="216" t="s">
        <v>421</v>
      </c>
      <c r="BA135" s="213"/>
      <c r="BB135" s="213"/>
      <c r="BC135" s="213"/>
      <c r="BD135" s="213"/>
      <c r="BE135" s="214"/>
      <c r="BF135" s="216"/>
      <c r="BG135" s="213"/>
      <c r="BH135" s="213"/>
      <c r="BI135" s="213"/>
      <c r="BJ135" s="213"/>
      <c r="BK135" s="214"/>
      <c r="BL135" s="216"/>
      <c r="BM135" s="213"/>
      <c r="BN135" s="213"/>
      <c r="BO135" s="213"/>
      <c r="BP135" s="213"/>
      <c r="BQ135" s="214"/>
      <c r="BR135" s="216"/>
      <c r="BS135" s="213"/>
      <c r="BT135" s="213"/>
      <c r="BU135" s="213"/>
      <c r="BV135" s="213"/>
      <c r="BW135" s="214"/>
      <c r="BX135" s="222"/>
      <c r="BY135" s="223"/>
      <c r="BZ135" s="223"/>
      <c r="CA135" s="223"/>
      <c r="CB135" s="223"/>
      <c r="CC135" s="266"/>
    </row>
    <row r="136" spans="3:81" ht="11.25" customHeight="1" thickBot="1">
      <c r="C136" s="218" t="s">
        <v>414</v>
      </c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20"/>
      <c r="P136" s="265" t="s">
        <v>415</v>
      </c>
      <c r="Q136" s="263"/>
      <c r="R136" s="263"/>
      <c r="S136" s="263" t="s">
        <v>295</v>
      </c>
      <c r="T136" s="263"/>
      <c r="U136" s="264"/>
      <c r="V136" s="265" t="s">
        <v>415</v>
      </c>
      <c r="W136" s="263"/>
      <c r="X136" s="263"/>
      <c r="Y136" s="263" t="s">
        <v>295</v>
      </c>
      <c r="Z136" s="263"/>
      <c r="AA136" s="264"/>
      <c r="AB136" s="265" t="s">
        <v>415</v>
      </c>
      <c r="AC136" s="263"/>
      <c r="AD136" s="263"/>
      <c r="AE136" s="263" t="s">
        <v>295</v>
      </c>
      <c r="AF136" s="263"/>
      <c r="AG136" s="264"/>
      <c r="AH136" s="265" t="s">
        <v>415</v>
      </c>
      <c r="AI136" s="263"/>
      <c r="AJ136" s="263"/>
      <c r="AK136" s="263" t="s">
        <v>295</v>
      </c>
      <c r="AL136" s="263"/>
      <c r="AM136" s="264"/>
      <c r="AN136" s="265" t="s">
        <v>415</v>
      </c>
      <c r="AO136" s="263"/>
      <c r="AP136" s="263"/>
      <c r="AQ136" s="263" t="s">
        <v>295</v>
      </c>
      <c r="AR136" s="263"/>
      <c r="AS136" s="264"/>
      <c r="AT136" s="265" t="s">
        <v>415</v>
      </c>
      <c r="AU136" s="263"/>
      <c r="AV136" s="263"/>
      <c r="AW136" s="263" t="s">
        <v>295</v>
      </c>
      <c r="AX136" s="263"/>
      <c r="AY136" s="264"/>
      <c r="AZ136" s="265" t="s">
        <v>415</v>
      </c>
      <c r="BA136" s="263"/>
      <c r="BB136" s="263"/>
      <c r="BC136" s="263" t="s">
        <v>295</v>
      </c>
      <c r="BD136" s="263"/>
      <c r="BE136" s="264"/>
      <c r="BF136" s="265" t="s">
        <v>415</v>
      </c>
      <c r="BG136" s="263"/>
      <c r="BH136" s="263"/>
      <c r="BI136" s="263" t="s">
        <v>295</v>
      </c>
      <c r="BJ136" s="263"/>
      <c r="BK136" s="264"/>
      <c r="BL136" s="265" t="s">
        <v>415</v>
      </c>
      <c r="BM136" s="263"/>
      <c r="BN136" s="263"/>
      <c r="BO136" s="263" t="s">
        <v>295</v>
      </c>
      <c r="BP136" s="263"/>
      <c r="BQ136" s="264"/>
      <c r="BR136" s="265" t="s">
        <v>415</v>
      </c>
      <c r="BS136" s="263"/>
      <c r="BT136" s="263"/>
      <c r="BU136" s="263" t="s">
        <v>295</v>
      </c>
      <c r="BV136" s="263"/>
      <c r="BW136" s="264"/>
      <c r="BX136" s="265" t="s">
        <v>415</v>
      </c>
      <c r="BY136" s="263"/>
      <c r="BZ136" s="263"/>
      <c r="CA136" s="263" t="s">
        <v>295</v>
      </c>
      <c r="CB136" s="263"/>
      <c r="CC136" s="264"/>
    </row>
    <row r="137" spans="3:82" ht="13.5" customHeight="1" thickBot="1">
      <c r="C137" s="118">
        <v>1</v>
      </c>
      <c r="D137" s="269" t="s">
        <v>326</v>
      </c>
      <c r="E137" s="269"/>
      <c r="F137" s="269"/>
      <c r="G137" s="269"/>
      <c r="H137" s="269"/>
      <c r="I137" s="269"/>
      <c r="J137" s="269"/>
      <c r="K137" s="269"/>
      <c r="L137" s="269"/>
      <c r="M137" s="269"/>
      <c r="N137" s="269"/>
      <c r="O137" s="120"/>
      <c r="P137" s="245">
        <v>300</v>
      </c>
      <c r="Q137" s="246"/>
      <c r="R137" s="255"/>
      <c r="S137" s="247">
        <v>3</v>
      </c>
      <c r="T137" s="248"/>
      <c r="U137" s="256"/>
      <c r="V137" s="245">
        <v>289</v>
      </c>
      <c r="W137" s="246"/>
      <c r="X137" s="255"/>
      <c r="Y137" s="247">
        <v>3</v>
      </c>
      <c r="Z137" s="248"/>
      <c r="AA137" s="256"/>
      <c r="AB137" s="245">
        <v>351</v>
      </c>
      <c r="AC137" s="246"/>
      <c r="AD137" s="255"/>
      <c r="AE137" s="247">
        <v>3</v>
      </c>
      <c r="AF137" s="248"/>
      <c r="AG137" s="256"/>
      <c r="AH137" s="245">
        <v>259</v>
      </c>
      <c r="AI137" s="246"/>
      <c r="AJ137" s="255"/>
      <c r="AK137" s="247">
        <v>3</v>
      </c>
      <c r="AL137" s="248"/>
      <c r="AM137" s="256"/>
      <c r="AN137" s="245">
        <v>345</v>
      </c>
      <c r="AO137" s="246"/>
      <c r="AP137" s="255"/>
      <c r="AQ137" s="247">
        <v>2</v>
      </c>
      <c r="AR137" s="248"/>
      <c r="AS137" s="256"/>
      <c r="AT137" s="245">
        <v>318</v>
      </c>
      <c r="AU137" s="246"/>
      <c r="AV137" s="255"/>
      <c r="AW137" s="247">
        <v>2</v>
      </c>
      <c r="AX137" s="248"/>
      <c r="AY137" s="256"/>
      <c r="AZ137" s="245">
        <v>385</v>
      </c>
      <c r="BA137" s="246"/>
      <c r="BB137" s="255"/>
      <c r="BC137" s="247">
        <v>2</v>
      </c>
      <c r="BD137" s="248"/>
      <c r="BE137" s="256"/>
      <c r="BF137" s="245"/>
      <c r="BG137" s="246"/>
      <c r="BH137" s="255"/>
      <c r="BI137" s="247"/>
      <c r="BJ137" s="248"/>
      <c r="BK137" s="256"/>
      <c r="BL137" s="245"/>
      <c r="BM137" s="246"/>
      <c r="BN137" s="255"/>
      <c r="BO137" s="247"/>
      <c r="BP137" s="248"/>
      <c r="BQ137" s="256"/>
      <c r="BR137" s="245"/>
      <c r="BS137" s="246"/>
      <c r="BT137" s="255"/>
      <c r="BU137" s="247"/>
      <c r="BV137" s="248"/>
      <c r="BW137" s="256"/>
      <c r="BX137" s="245">
        <f>BL137+BF137+AZ137+AT137+AN137+AH137+AB137+V137+P137+BR137</f>
        <v>2247</v>
      </c>
      <c r="BY137" s="246"/>
      <c r="BZ137" s="255"/>
      <c r="CA137" s="247">
        <f>BO137+BI137+BC137+AW137+AQ137+AK137+AE137+Y137+S137+BU137</f>
        <v>18</v>
      </c>
      <c r="CB137" s="248"/>
      <c r="CC137" s="256"/>
      <c r="CD137" s="111"/>
    </row>
    <row r="138" spans="3:81" ht="13.5" customHeight="1" thickBot="1">
      <c r="C138" s="118">
        <v>2</v>
      </c>
      <c r="D138" s="269" t="s">
        <v>73</v>
      </c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  <c r="O138" s="120" t="s">
        <v>12</v>
      </c>
      <c r="P138" s="245">
        <v>341</v>
      </c>
      <c r="Q138" s="246"/>
      <c r="R138" s="246"/>
      <c r="S138" s="247">
        <v>1</v>
      </c>
      <c r="T138" s="248"/>
      <c r="U138" s="249"/>
      <c r="V138" s="245">
        <v>314</v>
      </c>
      <c r="W138" s="246"/>
      <c r="X138" s="246"/>
      <c r="Y138" s="247">
        <v>1</v>
      </c>
      <c r="Z138" s="248"/>
      <c r="AA138" s="249"/>
      <c r="AB138" s="245">
        <v>736</v>
      </c>
      <c r="AC138" s="246"/>
      <c r="AD138" s="246"/>
      <c r="AE138" s="247">
        <v>1</v>
      </c>
      <c r="AF138" s="248"/>
      <c r="AG138" s="249"/>
      <c r="AH138" s="245">
        <v>560</v>
      </c>
      <c r="AI138" s="246"/>
      <c r="AJ138" s="246"/>
      <c r="AK138" s="247">
        <v>1</v>
      </c>
      <c r="AL138" s="248"/>
      <c r="AM138" s="249"/>
      <c r="AN138" s="245">
        <v>1512</v>
      </c>
      <c r="AO138" s="246"/>
      <c r="AP138" s="246"/>
      <c r="AQ138" s="247">
        <v>0</v>
      </c>
      <c r="AR138" s="248"/>
      <c r="AS138" s="249"/>
      <c r="AT138" s="245">
        <v>1512</v>
      </c>
      <c r="AU138" s="246"/>
      <c r="AV138" s="246"/>
      <c r="AW138" s="247">
        <v>0</v>
      </c>
      <c r="AX138" s="248"/>
      <c r="AY138" s="249"/>
      <c r="AZ138" s="245">
        <v>1512</v>
      </c>
      <c r="BA138" s="246"/>
      <c r="BB138" s="246"/>
      <c r="BC138" s="247">
        <v>0</v>
      </c>
      <c r="BD138" s="248"/>
      <c r="BE138" s="249"/>
      <c r="BF138" s="245"/>
      <c r="BG138" s="246"/>
      <c r="BH138" s="246"/>
      <c r="BI138" s="247"/>
      <c r="BJ138" s="248"/>
      <c r="BK138" s="249"/>
      <c r="BL138" s="245"/>
      <c r="BM138" s="246"/>
      <c r="BN138" s="246"/>
      <c r="BO138" s="247"/>
      <c r="BP138" s="248"/>
      <c r="BQ138" s="249"/>
      <c r="BR138" s="245"/>
      <c r="BS138" s="246"/>
      <c r="BT138" s="246"/>
      <c r="BU138" s="247"/>
      <c r="BV138" s="248"/>
      <c r="BW138" s="249"/>
      <c r="BX138" s="245">
        <f>BL138+BF138+AZ138+AT138+AN138+AH138+AB138+V138+P138+BR138</f>
        <v>6487</v>
      </c>
      <c r="BY138" s="246"/>
      <c r="BZ138" s="255"/>
      <c r="CA138" s="247">
        <f>BO138+BI138+BC138+AW138+AQ138+AK138+AE138+Y138+S138+BU138</f>
        <v>4</v>
      </c>
      <c r="CB138" s="248"/>
      <c r="CC138" s="256"/>
    </row>
  </sheetData>
  <sheetProtection/>
  <mergeCells count="1468">
    <mergeCell ref="A92:CE93"/>
    <mergeCell ref="A119:CE120"/>
    <mergeCell ref="A1:CE2"/>
    <mergeCell ref="A46:CE47"/>
    <mergeCell ref="BF89:BH89"/>
    <mergeCell ref="BI89:BK89"/>
    <mergeCell ref="BL89:BN89"/>
    <mergeCell ref="BO89:BQ89"/>
    <mergeCell ref="BR89:BT89"/>
    <mergeCell ref="BU89:BW89"/>
    <mergeCell ref="CA138:CC138"/>
    <mergeCell ref="AW138:AY138"/>
    <mergeCell ref="AZ138:BB138"/>
    <mergeCell ref="BC138:BE138"/>
    <mergeCell ref="BF138:BH138"/>
    <mergeCell ref="BI138:BK138"/>
    <mergeCell ref="BO138:BQ138"/>
    <mergeCell ref="BR138:BT138"/>
    <mergeCell ref="BU138:BW138"/>
    <mergeCell ref="BX138:BZ138"/>
    <mergeCell ref="BL138:BN138"/>
    <mergeCell ref="AE138:AG138"/>
    <mergeCell ref="AH138:AJ138"/>
    <mergeCell ref="AK138:AM138"/>
    <mergeCell ref="AN138:AP138"/>
    <mergeCell ref="AQ138:AS138"/>
    <mergeCell ref="AT138:AV138"/>
    <mergeCell ref="D138:N138"/>
    <mergeCell ref="P138:R138"/>
    <mergeCell ref="S138:U138"/>
    <mergeCell ref="V138:X138"/>
    <mergeCell ref="Y138:AA138"/>
    <mergeCell ref="AB138:AD138"/>
    <mergeCell ref="BX137:BZ137"/>
    <mergeCell ref="CA137:CC137"/>
    <mergeCell ref="BF137:BH137"/>
    <mergeCell ref="BI137:BK137"/>
    <mergeCell ref="BL137:BN137"/>
    <mergeCell ref="BO137:BQ137"/>
    <mergeCell ref="BR137:BT137"/>
    <mergeCell ref="BU137:BW137"/>
    <mergeCell ref="BI136:BK136"/>
    <mergeCell ref="BL136:BN136"/>
    <mergeCell ref="AH137:AJ137"/>
    <mergeCell ref="AK137:AM137"/>
    <mergeCell ref="AN137:AP137"/>
    <mergeCell ref="AQ137:AS137"/>
    <mergeCell ref="AW136:AY136"/>
    <mergeCell ref="AZ136:BB136"/>
    <mergeCell ref="AT137:AV137"/>
    <mergeCell ref="AW137:AY137"/>
    <mergeCell ref="AQ136:AS136"/>
    <mergeCell ref="AT136:AV136"/>
    <mergeCell ref="AE137:AG137"/>
    <mergeCell ref="AZ137:BB137"/>
    <mergeCell ref="BC137:BE137"/>
    <mergeCell ref="D137:N137"/>
    <mergeCell ref="P137:R137"/>
    <mergeCell ref="S137:U137"/>
    <mergeCell ref="V137:X137"/>
    <mergeCell ref="Y137:AA137"/>
    <mergeCell ref="AB137:AD137"/>
    <mergeCell ref="BF136:BH136"/>
    <mergeCell ref="AK136:AM136"/>
    <mergeCell ref="AN136:AP136"/>
    <mergeCell ref="BX135:CC135"/>
    <mergeCell ref="BC136:BE136"/>
    <mergeCell ref="CA136:CC136"/>
    <mergeCell ref="BU136:BW136"/>
    <mergeCell ref="BX136:BZ136"/>
    <mergeCell ref="BO136:BQ136"/>
    <mergeCell ref="BR136:BT136"/>
    <mergeCell ref="C136:O136"/>
    <mergeCell ref="P136:R136"/>
    <mergeCell ref="S136:U136"/>
    <mergeCell ref="V136:X136"/>
    <mergeCell ref="Y136:AA136"/>
    <mergeCell ref="AB136:AD136"/>
    <mergeCell ref="AE136:AG136"/>
    <mergeCell ref="AH136:AJ136"/>
    <mergeCell ref="BX134:CC134"/>
    <mergeCell ref="P135:U135"/>
    <mergeCell ref="V135:AA135"/>
    <mergeCell ref="AB135:AG135"/>
    <mergeCell ref="AH135:AM135"/>
    <mergeCell ref="AN135:AS135"/>
    <mergeCell ref="AT135:AY135"/>
    <mergeCell ref="AZ135:BE135"/>
    <mergeCell ref="BF135:BK135"/>
    <mergeCell ref="BL135:BQ135"/>
    <mergeCell ref="BR134:BW134"/>
    <mergeCell ref="C134:O135"/>
    <mergeCell ref="P134:U134"/>
    <mergeCell ref="V134:AA134"/>
    <mergeCell ref="AB134:AG134"/>
    <mergeCell ref="AH134:AM134"/>
    <mergeCell ref="AN134:AS134"/>
    <mergeCell ref="BR135:BW135"/>
    <mergeCell ref="AT134:AY134"/>
    <mergeCell ref="AZ134:BE134"/>
    <mergeCell ref="BR130:BT130"/>
    <mergeCell ref="BU130:BY130"/>
    <mergeCell ref="AA130:AE130"/>
    <mergeCell ref="BB130:BK130"/>
    <mergeCell ref="BL130:BN130"/>
    <mergeCell ref="BO130:BQ130"/>
    <mergeCell ref="BF134:BK134"/>
    <mergeCell ref="BL134:BQ134"/>
    <mergeCell ref="H130:Q130"/>
    <mergeCell ref="R130:T130"/>
    <mergeCell ref="U130:W130"/>
    <mergeCell ref="X130:Z130"/>
    <mergeCell ref="BO129:BQ129"/>
    <mergeCell ref="BR129:BT129"/>
    <mergeCell ref="BU129:BY129"/>
    <mergeCell ref="H129:Q129"/>
    <mergeCell ref="R129:T129"/>
    <mergeCell ref="U129:W129"/>
    <mergeCell ref="X129:Z129"/>
    <mergeCell ref="AA129:AE129"/>
    <mergeCell ref="BB129:BK129"/>
    <mergeCell ref="BL129:BN129"/>
    <mergeCell ref="BR128:BT128"/>
    <mergeCell ref="BU128:BW128"/>
    <mergeCell ref="H128:Q128"/>
    <mergeCell ref="R128:T128"/>
    <mergeCell ref="U128:W128"/>
    <mergeCell ref="X128:Z128"/>
    <mergeCell ref="AA128:AC128"/>
    <mergeCell ref="BB128:BK128"/>
    <mergeCell ref="BL128:BN128"/>
    <mergeCell ref="BO128:BQ128"/>
    <mergeCell ref="BU126:BW126"/>
    <mergeCell ref="BX126:BY126"/>
    <mergeCell ref="BU127:BW127"/>
    <mergeCell ref="BX127:BY127"/>
    <mergeCell ref="H127:Q127"/>
    <mergeCell ref="R127:T127"/>
    <mergeCell ref="U127:W127"/>
    <mergeCell ref="X127:Z127"/>
    <mergeCell ref="AA126:AC126"/>
    <mergeCell ref="AD126:AE126"/>
    <mergeCell ref="BB127:BK127"/>
    <mergeCell ref="BL127:BN127"/>
    <mergeCell ref="H125:Q125"/>
    <mergeCell ref="R125:T125"/>
    <mergeCell ref="BO127:BQ127"/>
    <mergeCell ref="BR127:BT127"/>
    <mergeCell ref="BO126:BQ126"/>
    <mergeCell ref="BR126:BT126"/>
    <mergeCell ref="AA127:AC127"/>
    <mergeCell ref="AD127:AE127"/>
    <mergeCell ref="BB126:BK126"/>
    <mergeCell ref="BL126:BN126"/>
    <mergeCell ref="U126:W126"/>
    <mergeCell ref="X126:Z126"/>
    <mergeCell ref="H126:Q126"/>
    <mergeCell ref="R126:T126"/>
    <mergeCell ref="BO124:BQ124"/>
    <mergeCell ref="BR124:BT124"/>
    <mergeCell ref="U125:W125"/>
    <mergeCell ref="X125:Z125"/>
    <mergeCell ref="AA125:AC125"/>
    <mergeCell ref="AD125:AE125"/>
    <mergeCell ref="BU124:BW124"/>
    <mergeCell ref="BX124:BY124"/>
    <mergeCell ref="BO125:BQ125"/>
    <mergeCell ref="BR125:BT125"/>
    <mergeCell ref="BU125:BW125"/>
    <mergeCell ref="BX125:BY125"/>
    <mergeCell ref="BB125:BK125"/>
    <mergeCell ref="BL125:BN125"/>
    <mergeCell ref="BU123:BW123"/>
    <mergeCell ref="BX123:BY123"/>
    <mergeCell ref="H124:Q124"/>
    <mergeCell ref="R124:T124"/>
    <mergeCell ref="U124:W124"/>
    <mergeCell ref="X124:Z124"/>
    <mergeCell ref="AA124:AC124"/>
    <mergeCell ref="AD124:AE124"/>
    <mergeCell ref="BB124:BK124"/>
    <mergeCell ref="BL124:BN124"/>
    <mergeCell ref="G123:X123"/>
    <mergeCell ref="Y123:Z123"/>
    <mergeCell ref="AA123:AC123"/>
    <mergeCell ref="AD123:AE123"/>
    <mergeCell ref="BA123:BR123"/>
    <mergeCell ref="BS123:BT123"/>
    <mergeCell ref="CA112:CC112"/>
    <mergeCell ref="AW112:AY112"/>
    <mergeCell ref="AZ112:BB112"/>
    <mergeCell ref="BC112:BE112"/>
    <mergeCell ref="BF112:BH112"/>
    <mergeCell ref="BO112:BQ112"/>
    <mergeCell ref="BR112:BT112"/>
    <mergeCell ref="BU112:BW112"/>
    <mergeCell ref="BX112:BZ112"/>
    <mergeCell ref="BI112:BK112"/>
    <mergeCell ref="BL112:BN112"/>
    <mergeCell ref="AE112:AG112"/>
    <mergeCell ref="AH112:AJ112"/>
    <mergeCell ref="AK112:AM112"/>
    <mergeCell ref="AN112:AP112"/>
    <mergeCell ref="AQ112:AS112"/>
    <mergeCell ref="AT112:AV112"/>
    <mergeCell ref="D112:N112"/>
    <mergeCell ref="P112:R112"/>
    <mergeCell ref="S112:U112"/>
    <mergeCell ref="V112:X112"/>
    <mergeCell ref="Y112:AA112"/>
    <mergeCell ref="AB112:AD112"/>
    <mergeCell ref="BX111:BZ111"/>
    <mergeCell ref="CA111:CC111"/>
    <mergeCell ref="BF111:BH111"/>
    <mergeCell ref="BI111:BK111"/>
    <mergeCell ref="BL111:BN111"/>
    <mergeCell ref="BO111:BQ111"/>
    <mergeCell ref="BR111:BT111"/>
    <mergeCell ref="BU111:BW111"/>
    <mergeCell ref="BI110:BK110"/>
    <mergeCell ref="BL110:BN110"/>
    <mergeCell ref="AH111:AJ111"/>
    <mergeCell ref="AK111:AM111"/>
    <mergeCell ref="AN111:AP111"/>
    <mergeCell ref="AQ111:AS111"/>
    <mergeCell ref="AW110:AY110"/>
    <mergeCell ref="AZ110:BB110"/>
    <mergeCell ref="AT111:AV111"/>
    <mergeCell ref="AW111:AY111"/>
    <mergeCell ref="AQ110:AS110"/>
    <mergeCell ref="AT110:AV110"/>
    <mergeCell ref="AE111:AG111"/>
    <mergeCell ref="AZ111:BB111"/>
    <mergeCell ref="BC111:BE111"/>
    <mergeCell ref="D111:N111"/>
    <mergeCell ref="P111:R111"/>
    <mergeCell ref="S111:U111"/>
    <mergeCell ref="V111:X111"/>
    <mergeCell ref="Y111:AA111"/>
    <mergeCell ref="AB111:AD111"/>
    <mergeCell ref="BF110:BH110"/>
    <mergeCell ref="AK110:AM110"/>
    <mergeCell ref="AN110:AP110"/>
    <mergeCell ref="BX109:CC109"/>
    <mergeCell ref="BC110:BE110"/>
    <mergeCell ref="CA110:CC110"/>
    <mergeCell ref="BU110:BW110"/>
    <mergeCell ref="BX110:BZ110"/>
    <mergeCell ref="BO110:BQ110"/>
    <mergeCell ref="BR110:BT110"/>
    <mergeCell ref="C110:O110"/>
    <mergeCell ref="P110:R110"/>
    <mergeCell ref="S110:U110"/>
    <mergeCell ref="V110:X110"/>
    <mergeCell ref="Y110:AA110"/>
    <mergeCell ref="AB110:AD110"/>
    <mergeCell ref="AE110:AG110"/>
    <mergeCell ref="AH110:AJ110"/>
    <mergeCell ref="BX108:CC108"/>
    <mergeCell ref="P109:U109"/>
    <mergeCell ref="V109:AA109"/>
    <mergeCell ref="AB109:AG109"/>
    <mergeCell ref="AH109:AM109"/>
    <mergeCell ref="AN109:AS109"/>
    <mergeCell ref="AT109:AY109"/>
    <mergeCell ref="AZ109:BE109"/>
    <mergeCell ref="BF109:BK109"/>
    <mergeCell ref="BL109:BQ109"/>
    <mergeCell ref="BR108:BW108"/>
    <mergeCell ref="C108:O109"/>
    <mergeCell ref="P108:U108"/>
    <mergeCell ref="V108:AA108"/>
    <mergeCell ref="AB108:AG108"/>
    <mergeCell ref="AH108:AM108"/>
    <mergeCell ref="AN108:AS108"/>
    <mergeCell ref="BR109:BW109"/>
    <mergeCell ref="AT108:AY108"/>
    <mergeCell ref="AZ108:BE108"/>
    <mergeCell ref="BR103:BT103"/>
    <mergeCell ref="BU103:BY103"/>
    <mergeCell ref="AA103:AE103"/>
    <mergeCell ref="BB103:BK103"/>
    <mergeCell ref="BL103:BN103"/>
    <mergeCell ref="BO103:BQ103"/>
    <mergeCell ref="BF108:BK108"/>
    <mergeCell ref="BL108:BQ108"/>
    <mergeCell ref="H103:Q103"/>
    <mergeCell ref="R103:T103"/>
    <mergeCell ref="U103:W103"/>
    <mergeCell ref="X103:Z103"/>
    <mergeCell ref="BU102:BY102"/>
    <mergeCell ref="H102:Q102"/>
    <mergeCell ref="R102:T102"/>
    <mergeCell ref="U102:W102"/>
    <mergeCell ref="X102:Z102"/>
    <mergeCell ref="AA102:AE102"/>
    <mergeCell ref="BB102:BK102"/>
    <mergeCell ref="BL102:BN102"/>
    <mergeCell ref="BO102:BQ102"/>
    <mergeCell ref="BR102:BT102"/>
    <mergeCell ref="H100:Q100"/>
    <mergeCell ref="R100:T100"/>
    <mergeCell ref="U100:W100"/>
    <mergeCell ref="X100:Z100"/>
    <mergeCell ref="BR101:BT101"/>
    <mergeCell ref="BU101:BW101"/>
    <mergeCell ref="H101:Q101"/>
    <mergeCell ref="R101:T101"/>
    <mergeCell ref="U101:W101"/>
    <mergeCell ref="X101:Z101"/>
    <mergeCell ref="AA101:AC101"/>
    <mergeCell ref="BB101:BK101"/>
    <mergeCell ref="BL101:BN101"/>
    <mergeCell ref="BO101:BQ101"/>
    <mergeCell ref="BU100:BW100"/>
    <mergeCell ref="BX100:BY100"/>
    <mergeCell ref="AA99:AC99"/>
    <mergeCell ref="AD99:AE99"/>
    <mergeCell ref="BU99:BW99"/>
    <mergeCell ref="BX99:BY99"/>
    <mergeCell ref="BB99:BK99"/>
    <mergeCell ref="BL99:BN99"/>
    <mergeCell ref="BO99:BQ99"/>
    <mergeCell ref="BR99:BT99"/>
    <mergeCell ref="H99:Q99"/>
    <mergeCell ref="R99:T99"/>
    <mergeCell ref="U99:W99"/>
    <mergeCell ref="X99:Z99"/>
    <mergeCell ref="BO100:BQ100"/>
    <mergeCell ref="BR100:BT100"/>
    <mergeCell ref="AA100:AC100"/>
    <mergeCell ref="AD100:AE100"/>
    <mergeCell ref="BB100:BK100"/>
    <mergeCell ref="BL100:BN100"/>
    <mergeCell ref="H98:Q98"/>
    <mergeCell ref="R98:T98"/>
    <mergeCell ref="U98:W98"/>
    <mergeCell ref="X98:Z98"/>
    <mergeCell ref="AA98:AC98"/>
    <mergeCell ref="AD98:AE98"/>
    <mergeCell ref="BR97:BT97"/>
    <mergeCell ref="BB97:BK97"/>
    <mergeCell ref="BL97:BN97"/>
    <mergeCell ref="BO97:BQ97"/>
    <mergeCell ref="BU98:BW98"/>
    <mergeCell ref="BX98:BY98"/>
    <mergeCell ref="BB98:BK98"/>
    <mergeCell ref="BL98:BN98"/>
    <mergeCell ref="BU96:BW96"/>
    <mergeCell ref="BX96:BY96"/>
    <mergeCell ref="H97:Q97"/>
    <mergeCell ref="R97:T97"/>
    <mergeCell ref="U97:W97"/>
    <mergeCell ref="X97:Z97"/>
    <mergeCell ref="AA97:AC97"/>
    <mergeCell ref="AD97:AE97"/>
    <mergeCell ref="BU97:BW97"/>
    <mergeCell ref="BX97:BY97"/>
    <mergeCell ref="G96:X96"/>
    <mergeCell ref="Y96:Z96"/>
    <mergeCell ref="AA96:AC96"/>
    <mergeCell ref="AD96:AE96"/>
    <mergeCell ref="BA96:BR96"/>
    <mergeCell ref="BS96:BT96"/>
    <mergeCell ref="BC40:BE40"/>
    <mergeCell ref="BF40:BH40"/>
    <mergeCell ref="BT79:BV79"/>
    <mergeCell ref="BT75:BV75"/>
    <mergeCell ref="BA74:BB74"/>
    <mergeCell ref="BG74:BP74"/>
    <mergeCell ref="BQ74:BS74"/>
    <mergeCell ref="BT74:BV74"/>
    <mergeCell ref="BX40:BZ40"/>
    <mergeCell ref="CA40:CC40"/>
    <mergeCell ref="BI40:BK40"/>
    <mergeCell ref="BL40:BN40"/>
    <mergeCell ref="BO40:BQ40"/>
    <mergeCell ref="BR40:BT40"/>
    <mergeCell ref="AK40:AM40"/>
    <mergeCell ref="AN40:AP40"/>
    <mergeCell ref="AQ40:AS40"/>
    <mergeCell ref="AT40:AV40"/>
    <mergeCell ref="AZ40:BB40"/>
    <mergeCell ref="BX87:BZ87"/>
    <mergeCell ref="CA87:CC87"/>
    <mergeCell ref="BG78:BP78"/>
    <mergeCell ref="BQ78:BS78"/>
    <mergeCell ref="BT78:BV78"/>
    <mergeCell ref="BZ79:CD79"/>
    <mergeCell ref="BZ78:CD78"/>
    <mergeCell ref="BQ79:BS79"/>
    <mergeCell ref="BU40:BW40"/>
    <mergeCell ref="D40:N40"/>
    <mergeCell ref="P40:R40"/>
    <mergeCell ref="S40:U40"/>
    <mergeCell ref="V40:X40"/>
    <mergeCell ref="AW89:AY89"/>
    <mergeCell ref="D87:N87"/>
    <mergeCell ref="P87:R87"/>
    <mergeCell ref="S87:U87"/>
    <mergeCell ref="V87:X87"/>
    <mergeCell ref="Y87:AA87"/>
    <mergeCell ref="AB87:AD87"/>
    <mergeCell ref="AE87:AG87"/>
    <mergeCell ref="AH87:AJ87"/>
    <mergeCell ref="AW88:AY88"/>
    <mergeCell ref="CA89:CC89"/>
    <mergeCell ref="D89:N89"/>
    <mergeCell ref="AZ89:BB89"/>
    <mergeCell ref="BC89:BE89"/>
    <mergeCell ref="AE89:AG89"/>
    <mergeCell ref="AH89:AJ89"/>
    <mergeCell ref="AK89:AM89"/>
    <mergeCell ref="AN89:AP89"/>
    <mergeCell ref="AQ89:AS89"/>
    <mergeCell ref="AT89:AV89"/>
    <mergeCell ref="C79:L79"/>
    <mergeCell ref="M79:O79"/>
    <mergeCell ref="P79:R79"/>
    <mergeCell ref="S79:U79"/>
    <mergeCell ref="V79:Z79"/>
    <mergeCell ref="AE79:AN79"/>
    <mergeCell ref="AO79:AQ79"/>
    <mergeCell ref="AR79:AT79"/>
    <mergeCell ref="BW79:BY79"/>
    <mergeCell ref="BW78:BY78"/>
    <mergeCell ref="AX79:BB79"/>
    <mergeCell ref="BG79:BP79"/>
    <mergeCell ref="AR76:AT76"/>
    <mergeCell ref="AU76:AW76"/>
    <mergeCell ref="AX76:AZ76"/>
    <mergeCell ref="BA76:BB76"/>
    <mergeCell ref="AR78:AT78"/>
    <mergeCell ref="AU79:AW79"/>
    <mergeCell ref="AU78:AW78"/>
    <mergeCell ref="AX78:BB78"/>
    <mergeCell ref="V78:Z78"/>
    <mergeCell ref="AE78:AN78"/>
    <mergeCell ref="AO78:AQ78"/>
    <mergeCell ref="C77:L77"/>
    <mergeCell ref="C78:L78"/>
    <mergeCell ref="M78:O78"/>
    <mergeCell ref="P78:R78"/>
    <mergeCell ref="S78:U78"/>
    <mergeCell ref="M77:O77"/>
    <mergeCell ref="P77:R77"/>
    <mergeCell ref="BW76:BY76"/>
    <mergeCell ref="BZ76:CB76"/>
    <mergeCell ref="CC76:CD76"/>
    <mergeCell ref="BG77:BP77"/>
    <mergeCell ref="BG76:BP76"/>
    <mergeCell ref="BQ76:BS76"/>
    <mergeCell ref="BT76:BV76"/>
    <mergeCell ref="BW77:BY77"/>
    <mergeCell ref="BZ77:CB77"/>
    <mergeCell ref="S77:U77"/>
    <mergeCell ref="V77:X77"/>
    <mergeCell ref="AE77:AN77"/>
    <mergeCell ref="BT77:BV77"/>
    <mergeCell ref="BQ77:BS77"/>
    <mergeCell ref="AO77:AQ77"/>
    <mergeCell ref="AR77:AT77"/>
    <mergeCell ref="AU77:AW77"/>
    <mergeCell ref="AX77:AZ77"/>
    <mergeCell ref="CC75:CD75"/>
    <mergeCell ref="C76:L76"/>
    <mergeCell ref="M76:O76"/>
    <mergeCell ref="P76:R76"/>
    <mergeCell ref="S76:U76"/>
    <mergeCell ref="V76:X76"/>
    <mergeCell ref="Y76:Z76"/>
    <mergeCell ref="AE76:AN76"/>
    <mergeCell ref="AO76:AQ76"/>
    <mergeCell ref="BQ75:BS75"/>
    <mergeCell ref="BW75:BY75"/>
    <mergeCell ref="BZ75:CB75"/>
    <mergeCell ref="AU75:AW75"/>
    <mergeCell ref="AX75:AZ75"/>
    <mergeCell ref="BA75:BB75"/>
    <mergeCell ref="BG75:BP75"/>
    <mergeCell ref="CC74:CD74"/>
    <mergeCell ref="C75:L75"/>
    <mergeCell ref="M75:O75"/>
    <mergeCell ref="P75:R75"/>
    <mergeCell ref="S75:U75"/>
    <mergeCell ref="V75:X75"/>
    <mergeCell ref="Y75:Z75"/>
    <mergeCell ref="AE75:AN75"/>
    <mergeCell ref="AO75:AQ75"/>
    <mergeCell ref="AR75:AT75"/>
    <mergeCell ref="BZ74:CB74"/>
    <mergeCell ref="Y74:Z74"/>
    <mergeCell ref="AE74:AN74"/>
    <mergeCell ref="AO74:AQ74"/>
    <mergeCell ref="AR74:AT74"/>
    <mergeCell ref="AU74:AW74"/>
    <mergeCell ref="AX74:AZ74"/>
    <mergeCell ref="AX73:AZ73"/>
    <mergeCell ref="BQ73:BS73"/>
    <mergeCell ref="BT73:BV73"/>
    <mergeCell ref="BW73:BY73"/>
    <mergeCell ref="V74:X74"/>
    <mergeCell ref="AO73:AQ73"/>
    <mergeCell ref="AR73:AT73"/>
    <mergeCell ref="AU73:AW73"/>
    <mergeCell ref="C74:L74"/>
    <mergeCell ref="M74:O74"/>
    <mergeCell ref="P74:R74"/>
    <mergeCell ref="S74:U74"/>
    <mergeCell ref="BA73:BB73"/>
    <mergeCell ref="BG73:BP73"/>
    <mergeCell ref="BX72:BY72"/>
    <mergeCell ref="BZ72:CB72"/>
    <mergeCell ref="BZ73:CB73"/>
    <mergeCell ref="V73:X73"/>
    <mergeCell ref="Y73:Z73"/>
    <mergeCell ref="AE73:AN73"/>
    <mergeCell ref="B72:S72"/>
    <mergeCell ref="T72:U72"/>
    <mergeCell ref="C73:L73"/>
    <mergeCell ref="M73:O73"/>
    <mergeCell ref="P73:R73"/>
    <mergeCell ref="S73:U73"/>
    <mergeCell ref="BU91:BW91"/>
    <mergeCell ref="BX91:BZ91"/>
    <mergeCell ref="CA91:CC91"/>
    <mergeCell ref="BR88:BT88"/>
    <mergeCell ref="BU88:BW88"/>
    <mergeCell ref="BX90:BZ90"/>
    <mergeCell ref="CA90:CC90"/>
    <mergeCell ref="BX88:BZ88"/>
    <mergeCell ref="CA88:CC88"/>
    <mergeCell ref="BX89:BZ89"/>
    <mergeCell ref="V72:X72"/>
    <mergeCell ref="Y72:Z72"/>
    <mergeCell ref="AD72:AU72"/>
    <mergeCell ref="AV72:AW72"/>
    <mergeCell ref="BR87:BT87"/>
    <mergeCell ref="D91:N91"/>
    <mergeCell ref="P91:R91"/>
    <mergeCell ref="S91:U91"/>
    <mergeCell ref="V91:X91"/>
    <mergeCell ref="BF88:BH88"/>
    <mergeCell ref="AK91:AM91"/>
    <mergeCell ref="AN91:AP91"/>
    <mergeCell ref="AQ91:AS91"/>
    <mergeCell ref="BF91:BH91"/>
    <mergeCell ref="AT91:AV91"/>
    <mergeCell ref="AN90:AP90"/>
    <mergeCell ref="BO90:BQ90"/>
    <mergeCell ref="BR90:BT90"/>
    <mergeCell ref="AW90:AY90"/>
    <mergeCell ref="AZ90:BB90"/>
    <mergeCell ref="BR91:BT91"/>
    <mergeCell ref="BI91:BK91"/>
    <mergeCell ref="BL91:BN91"/>
    <mergeCell ref="BO91:BQ91"/>
    <mergeCell ref="BU90:BW90"/>
    <mergeCell ref="Y91:AA91"/>
    <mergeCell ref="AB91:AD91"/>
    <mergeCell ref="AE91:AG91"/>
    <mergeCell ref="AH91:AJ91"/>
    <mergeCell ref="AW91:AY91"/>
    <mergeCell ref="AZ91:BB91"/>
    <mergeCell ref="BC91:BE91"/>
    <mergeCell ref="BL90:BN90"/>
    <mergeCell ref="AT90:AV90"/>
    <mergeCell ref="AN88:AP88"/>
    <mergeCell ref="AQ88:AS88"/>
    <mergeCell ref="AE90:AG90"/>
    <mergeCell ref="AH90:AJ90"/>
    <mergeCell ref="AK90:AM90"/>
    <mergeCell ref="AQ90:AS90"/>
    <mergeCell ref="D90:N90"/>
    <mergeCell ref="P90:R90"/>
    <mergeCell ref="S90:U90"/>
    <mergeCell ref="V90:X90"/>
    <mergeCell ref="AK88:AM88"/>
    <mergeCell ref="AB88:AD88"/>
    <mergeCell ref="AE88:AG88"/>
    <mergeCell ref="AH88:AJ88"/>
    <mergeCell ref="BU87:BW87"/>
    <mergeCell ref="BU86:BW86"/>
    <mergeCell ref="BF86:BH86"/>
    <mergeCell ref="BI86:BK86"/>
    <mergeCell ref="BL86:BN86"/>
    <mergeCell ref="BR86:BT86"/>
    <mergeCell ref="BF87:BH87"/>
    <mergeCell ref="BI87:BK87"/>
    <mergeCell ref="BL87:BN87"/>
    <mergeCell ref="BO86:BQ86"/>
    <mergeCell ref="BO88:BQ88"/>
    <mergeCell ref="AT87:AV87"/>
    <mergeCell ref="AW87:AY87"/>
    <mergeCell ref="AZ87:BB87"/>
    <mergeCell ref="BC87:BE87"/>
    <mergeCell ref="BL88:BN88"/>
    <mergeCell ref="BI88:BK88"/>
    <mergeCell ref="AT88:AV88"/>
    <mergeCell ref="AZ88:BB88"/>
    <mergeCell ref="BC88:BE88"/>
    <mergeCell ref="AK87:AM87"/>
    <mergeCell ref="BO87:BQ87"/>
    <mergeCell ref="AK86:AM86"/>
    <mergeCell ref="AN86:AP86"/>
    <mergeCell ref="AQ86:AS86"/>
    <mergeCell ref="AT86:AV86"/>
    <mergeCell ref="AQ87:AS87"/>
    <mergeCell ref="AN87:AP87"/>
    <mergeCell ref="BX86:BZ86"/>
    <mergeCell ref="CA86:CC86"/>
    <mergeCell ref="AZ86:BB86"/>
    <mergeCell ref="BC86:BE86"/>
    <mergeCell ref="S88:U88"/>
    <mergeCell ref="V88:X88"/>
    <mergeCell ref="AE86:AG86"/>
    <mergeCell ref="AH86:AJ86"/>
    <mergeCell ref="Y88:AA88"/>
    <mergeCell ref="AW86:AY86"/>
    <mergeCell ref="BR85:BT85"/>
    <mergeCell ref="BU85:BW85"/>
    <mergeCell ref="BF85:BH85"/>
    <mergeCell ref="BI85:BK85"/>
    <mergeCell ref="BL85:BN85"/>
    <mergeCell ref="BO85:BQ85"/>
    <mergeCell ref="AH85:AJ85"/>
    <mergeCell ref="AK85:AM85"/>
    <mergeCell ref="BX85:BZ85"/>
    <mergeCell ref="CA85:CC85"/>
    <mergeCell ref="D86:N86"/>
    <mergeCell ref="P86:R86"/>
    <mergeCell ref="S86:U86"/>
    <mergeCell ref="V86:X86"/>
    <mergeCell ref="Y86:AA86"/>
    <mergeCell ref="AB86:AD86"/>
    <mergeCell ref="AZ85:BB85"/>
    <mergeCell ref="BC85:BE85"/>
    <mergeCell ref="AN85:AP85"/>
    <mergeCell ref="AQ85:AS85"/>
    <mergeCell ref="AT85:AV85"/>
    <mergeCell ref="AW85:AY85"/>
    <mergeCell ref="BU84:BW84"/>
    <mergeCell ref="BX84:BZ84"/>
    <mergeCell ref="CA84:CC84"/>
    <mergeCell ref="D85:N85"/>
    <mergeCell ref="P85:R85"/>
    <mergeCell ref="S85:U85"/>
    <mergeCell ref="V85:X85"/>
    <mergeCell ref="Y85:AA85"/>
    <mergeCell ref="AB85:AD85"/>
    <mergeCell ref="AE85:AG85"/>
    <mergeCell ref="AZ82:BE82"/>
    <mergeCell ref="BF82:BK82"/>
    <mergeCell ref="BR84:BT84"/>
    <mergeCell ref="AW84:AY84"/>
    <mergeCell ref="AZ84:BB84"/>
    <mergeCell ref="BC84:BE84"/>
    <mergeCell ref="BF84:BH84"/>
    <mergeCell ref="BI84:BK84"/>
    <mergeCell ref="BL84:BN84"/>
    <mergeCell ref="BO84:BQ84"/>
    <mergeCell ref="BL83:BQ83"/>
    <mergeCell ref="C82:O83"/>
    <mergeCell ref="P82:U82"/>
    <mergeCell ref="V82:AA82"/>
    <mergeCell ref="AB82:AG82"/>
    <mergeCell ref="BF83:BK83"/>
    <mergeCell ref="BL82:BQ82"/>
    <mergeCell ref="AH82:AM82"/>
    <mergeCell ref="AN82:AS82"/>
    <mergeCell ref="AT82:AY82"/>
    <mergeCell ref="AZ83:BE83"/>
    <mergeCell ref="C84:O84"/>
    <mergeCell ref="P84:R84"/>
    <mergeCell ref="S84:U84"/>
    <mergeCell ref="V84:X84"/>
    <mergeCell ref="AB84:AD84"/>
    <mergeCell ref="AE84:AG84"/>
    <mergeCell ref="AH84:AJ84"/>
    <mergeCell ref="P83:U83"/>
    <mergeCell ref="AK84:AM84"/>
    <mergeCell ref="AH83:AM83"/>
    <mergeCell ref="AN83:AS83"/>
    <mergeCell ref="AT83:AY83"/>
    <mergeCell ref="Y84:AA84"/>
    <mergeCell ref="AN84:AP84"/>
    <mergeCell ref="AQ84:AS84"/>
    <mergeCell ref="AT84:AV84"/>
    <mergeCell ref="V83:AA83"/>
    <mergeCell ref="AB83:AG83"/>
    <mergeCell ref="BR82:BW82"/>
    <mergeCell ref="BR83:BW83"/>
    <mergeCell ref="BT68:BV68"/>
    <mergeCell ref="BW68:BY68"/>
    <mergeCell ref="BX82:CC82"/>
    <mergeCell ref="BZ68:CD68"/>
    <mergeCell ref="BX83:CC83"/>
    <mergeCell ref="CC72:CD72"/>
    <mergeCell ref="CC73:CD73"/>
    <mergeCell ref="BW74:BY74"/>
    <mergeCell ref="AO68:AQ68"/>
    <mergeCell ref="AX72:AZ72"/>
    <mergeCell ref="BA72:BB72"/>
    <mergeCell ref="BF72:BW72"/>
    <mergeCell ref="AR68:AT68"/>
    <mergeCell ref="AU68:AW68"/>
    <mergeCell ref="AX68:BB68"/>
    <mergeCell ref="BG68:BP68"/>
    <mergeCell ref="BQ68:BS68"/>
    <mergeCell ref="BW67:BY67"/>
    <mergeCell ref="BZ67:CD67"/>
    <mergeCell ref="AU67:AW67"/>
    <mergeCell ref="AX67:BB67"/>
    <mergeCell ref="V68:Z68"/>
    <mergeCell ref="AE68:AN68"/>
    <mergeCell ref="C67:L67"/>
    <mergeCell ref="M67:O67"/>
    <mergeCell ref="C68:L68"/>
    <mergeCell ref="M68:O68"/>
    <mergeCell ref="P68:R68"/>
    <mergeCell ref="S68:U68"/>
    <mergeCell ref="P67:R67"/>
    <mergeCell ref="S67:U67"/>
    <mergeCell ref="BG67:BP67"/>
    <mergeCell ref="BQ67:BS67"/>
    <mergeCell ref="BT67:BV67"/>
    <mergeCell ref="V67:Z67"/>
    <mergeCell ref="AE67:AN67"/>
    <mergeCell ref="AO67:AQ67"/>
    <mergeCell ref="AR67:AT67"/>
    <mergeCell ref="BW66:BY66"/>
    <mergeCell ref="BZ66:CB66"/>
    <mergeCell ref="AR66:AT66"/>
    <mergeCell ref="AU66:AW66"/>
    <mergeCell ref="AX66:AZ66"/>
    <mergeCell ref="BG66:BP66"/>
    <mergeCell ref="BQ66:BS66"/>
    <mergeCell ref="BT66:BV66"/>
    <mergeCell ref="BW65:BY65"/>
    <mergeCell ref="BZ65:CB65"/>
    <mergeCell ref="CC65:CD65"/>
    <mergeCell ref="C66:L66"/>
    <mergeCell ref="M66:O66"/>
    <mergeCell ref="P66:R66"/>
    <mergeCell ref="S66:U66"/>
    <mergeCell ref="V66:X66"/>
    <mergeCell ref="AE66:AN66"/>
    <mergeCell ref="AO66:AQ66"/>
    <mergeCell ref="BQ65:BS65"/>
    <mergeCell ref="BT65:BV65"/>
    <mergeCell ref="CC64:CD64"/>
    <mergeCell ref="C65:L65"/>
    <mergeCell ref="M65:O65"/>
    <mergeCell ref="P65:R65"/>
    <mergeCell ref="S65:U65"/>
    <mergeCell ref="V65:X65"/>
    <mergeCell ref="Y65:Z65"/>
    <mergeCell ref="AE65:AN65"/>
    <mergeCell ref="AO65:AQ65"/>
    <mergeCell ref="AR65:AT65"/>
    <mergeCell ref="BA64:BB64"/>
    <mergeCell ref="BG64:BP64"/>
    <mergeCell ref="AU64:AW64"/>
    <mergeCell ref="AX64:AZ64"/>
    <mergeCell ref="AU65:AW65"/>
    <mergeCell ref="AX65:AZ65"/>
    <mergeCell ref="BA65:BB65"/>
    <mergeCell ref="BG65:BP65"/>
    <mergeCell ref="BW63:BY63"/>
    <mergeCell ref="BZ63:CB63"/>
    <mergeCell ref="Y64:Z64"/>
    <mergeCell ref="AE64:AN64"/>
    <mergeCell ref="AO64:AQ64"/>
    <mergeCell ref="AR64:AT64"/>
    <mergeCell ref="BQ64:BS64"/>
    <mergeCell ref="BT64:BV64"/>
    <mergeCell ref="BW64:BY64"/>
    <mergeCell ref="BZ64:CB64"/>
    <mergeCell ref="CC63:CD63"/>
    <mergeCell ref="C64:L64"/>
    <mergeCell ref="M64:O64"/>
    <mergeCell ref="P64:R64"/>
    <mergeCell ref="S64:U64"/>
    <mergeCell ref="V64:X64"/>
    <mergeCell ref="AO63:AQ63"/>
    <mergeCell ref="AR63:AT63"/>
    <mergeCell ref="AU63:AW63"/>
    <mergeCell ref="AX63:AZ63"/>
    <mergeCell ref="BW62:BY62"/>
    <mergeCell ref="BZ62:CB62"/>
    <mergeCell ref="BA62:BB62"/>
    <mergeCell ref="BG62:BP62"/>
    <mergeCell ref="BQ62:BS62"/>
    <mergeCell ref="BT62:BV62"/>
    <mergeCell ref="AO62:AQ62"/>
    <mergeCell ref="BA63:BB63"/>
    <mergeCell ref="BG63:BP63"/>
    <mergeCell ref="BQ63:BS63"/>
    <mergeCell ref="BT63:BV63"/>
    <mergeCell ref="AX62:AZ62"/>
    <mergeCell ref="AE62:AN62"/>
    <mergeCell ref="CC62:CD62"/>
    <mergeCell ref="C63:L63"/>
    <mergeCell ref="M63:O63"/>
    <mergeCell ref="P63:R63"/>
    <mergeCell ref="S63:U63"/>
    <mergeCell ref="V63:X63"/>
    <mergeCell ref="Y63:Z63"/>
    <mergeCell ref="AE63:AN63"/>
    <mergeCell ref="V62:X62"/>
    <mergeCell ref="Y62:Z62"/>
    <mergeCell ref="AX61:AZ61"/>
    <mergeCell ref="BA61:BB61"/>
    <mergeCell ref="AD61:AU61"/>
    <mergeCell ref="AV61:AW61"/>
    <mergeCell ref="V61:X61"/>
    <mergeCell ref="Y61:Z61"/>
    <mergeCell ref="AR62:AT62"/>
    <mergeCell ref="AU62:AW62"/>
    <mergeCell ref="BF61:BW61"/>
    <mergeCell ref="BX61:BY61"/>
    <mergeCell ref="BZ61:CB61"/>
    <mergeCell ref="CC61:CD61"/>
    <mergeCell ref="BW57:BY57"/>
    <mergeCell ref="BZ56:CD56"/>
    <mergeCell ref="C57:L57"/>
    <mergeCell ref="M57:O57"/>
    <mergeCell ref="P57:R57"/>
    <mergeCell ref="S57:U57"/>
    <mergeCell ref="V57:Z57"/>
    <mergeCell ref="BZ57:CD57"/>
    <mergeCell ref="AR57:AT57"/>
    <mergeCell ref="AX57:BB57"/>
    <mergeCell ref="BG57:BP57"/>
    <mergeCell ref="BQ57:BS57"/>
    <mergeCell ref="BT57:BV57"/>
    <mergeCell ref="BZ55:CB55"/>
    <mergeCell ref="C56:L56"/>
    <mergeCell ref="M56:O56"/>
    <mergeCell ref="P56:R56"/>
    <mergeCell ref="S56:U56"/>
    <mergeCell ref="V56:Z56"/>
    <mergeCell ref="AE56:AN56"/>
    <mergeCell ref="AO56:AQ56"/>
    <mergeCell ref="BG56:BP56"/>
    <mergeCell ref="BQ56:BS56"/>
    <mergeCell ref="BG55:BP55"/>
    <mergeCell ref="BQ55:BS55"/>
    <mergeCell ref="BT56:BV56"/>
    <mergeCell ref="BW56:BY56"/>
    <mergeCell ref="BT55:BV55"/>
    <mergeCell ref="BW55:BY55"/>
    <mergeCell ref="C55:L55"/>
    <mergeCell ref="M55:O55"/>
    <mergeCell ref="P55:R55"/>
    <mergeCell ref="S55:U55"/>
    <mergeCell ref="V55:X55"/>
    <mergeCell ref="AE55:AN55"/>
    <mergeCell ref="AO55:AQ55"/>
    <mergeCell ref="AR55:AT55"/>
    <mergeCell ref="CC54:CD54"/>
    <mergeCell ref="BG54:BP54"/>
    <mergeCell ref="BQ54:BS54"/>
    <mergeCell ref="BT54:BV54"/>
    <mergeCell ref="BW54:BY54"/>
    <mergeCell ref="BZ54:CB54"/>
    <mergeCell ref="BA53:BB53"/>
    <mergeCell ref="AE54:AN54"/>
    <mergeCell ref="BA54:BB54"/>
    <mergeCell ref="AU55:AW55"/>
    <mergeCell ref="AX55:AZ55"/>
    <mergeCell ref="AU54:AW54"/>
    <mergeCell ref="AX54:AZ54"/>
    <mergeCell ref="C54:L54"/>
    <mergeCell ref="M54:O54"/>
    <mergeCell ref="AO54:AQ54"/>
    <mergeCell ref="AR54:AT54"/>
    <mergeCell ref="P54:R54"/>
    <mergeCell ref="S54:U54"/>
    <mergeCell ref="V54:X54"/>
    <mergeCell ref="Y54:Z54"/>
    <mergeCell ref="V89:X89"/>
    <mergeCell ref="Y89:AA89"/>
    <mergeCell ref="BO98:BQ98"/>
    <mergeCell ref="BR98:BT98"/>
    <mergeCell ref="AB89:AD89"/>
    <mergeCell ref="BC90:BE90"/>
    <mergeCell ref="BF90:BH90"/>
    <mergeCell ref="BI90:BK90"/>
    <mergeCell ref="Y90:AA90"/>
    <mergeCell ref="AB90:AD90"/>
    <mergeCell ref="P89:R89"/>
    <mergeCell ref="S89:U89"/>
    <mergeCell ref="B61:S61"/>
    <mergeCell ref="T61:U61"/>
    <mergeCell ref="C62:L62"/>
    <mergeCell ref="M62:O62"/>
    <mergeCell ref="P62:R62"/>
    <mergeCell ref="S62:U62"/>
    <mergeCell ref="D88:N88"/>
    <mergeCell ref="P88:R88"/>
    <mergeCell ref="BZ53:CB53"/>
    <mergeCell ref="CC53:CD53"/>
    <mergeCell ref="BW53:BY53"/>
    <mergeCell ref="BG53:BP53"/>
    <mergeCell ref="BQ53:BS53"/>
    <mergeCell ref="BT53:BV53"/>
    <mergeCell ref="AU53:AW53"/>
    <mergeCell ref="AX53:AZ53"/>
    <mergeCell ref="AE57:AN57"/>
    <mergeCell ref="AO57:AQ57"/>
    <mergeCell ref="AO53:AQ53"/>
    <mergeCell ref="AR53:AT53"/>
    <mergeCell ref="AU57:AW57"/>
    <mergeCell ref="AR56:AT56"/>
    <mergeCell ref="AU56:AW56"/>
    <mergeCell ref="AX56:BB56"/>
    <mergeCell ref="BQ52:BS52"/>
    <mergeCell ref="BT52:BV52"/>
    <mergeCell ref="CC52:CD52"/>
    <mergeCell ref="C53:L53"/>
    <mergeCell ref="M53:O53"/>
    <mergeCell ref="P53:R53"/>
    <mergeCell ref="S53:U53"/>
    <mergeCell ref="V53:X53"/>
    <mergeCell ref="Y53:Z53"/>
    <mergeCell ref="AE53:AN53"/>
    <mergeCell ref="BW52:BY52"/>
    <mergeCell ref="BZ52:CB52"/>
    <mergeCell ref="Y52:Z52"/>
    <mergeCell ref="AE52:AN52"/>
    <mergeCell ref="AO52:AQ52"/>
    <mergeCell ref="AR52:AT52"/>
    <mergeCell ref="AU52:AW52"/>
    <mergeCell ref="AX52:AZ52"/>
    <mergeCell ref="BA52:BB52"/>
    <mergeCell ref="BG52:BP52"/>
    <mergeCell ref="CC51:CD51"/>
    <mergeCell ref="C52:L52"/>
    <mergeCell ref="M52:O52"/>
    <mergeCell ref="P52:R52"/>
    <mergeCell ref="S52:U52"/>
    <mergeCell ref="V52:X52"/>
    <mergeCell ref="AO51:AQ51"/>
    <mergeCell ref="AR51:AT51"/>
    <mergeCell ref="AU51:AW51"/>
    <mergeCell ref="AX51:AZ51"/>
    <mergeCell ref="BA51:BB51"/>
    <mergeCell ref="BG51:BP51"/>
    <mergeCell ref="BX50:BY50"/>
    <mergeCell ref="BZ50:CB50"/>
    <mergeCell ref="BF50:BW50"/>
    <mergeCell ref="BQ51:BS51"/>
    <mergeCell ref="BT51:BV51"/>
    <mergeCell ref="BW51:BY51"/>
    <mergeCell ref="BZ51:CB51"/>
    <mergeCell ref="CC50:CD50"/>
    <mergeCell ref="C51:L51"/>
    <mergeCell ref="M51:O51"/>
    <mergeCell ref="P51:R51"/>
    <mergeCell ref="S51:U51"/>
    <mergeCell ref="V51:X51"/>
    <mergeCell ref="Y51:Z51"/>
    <mergeCell ref="AE51:AN51"/>
    <mergeCell ref="AD50:AU50"/>
    <mergeCell ref="AV50:AW50"/>
    <mergeCell ref="AX50:AZ50"/>
    <mergeCell ref="BA50:BB50"/>
    <mergeCell ref="B50:S50"/>
    <mergeCell ref="T50:U50"/>
    <mergeCell ref="V50:X50"/>
    <mergeCell ref="Y50:Z50"/>
    <mergeCell ref="AE22:AN22"/>
    <mergeCell ref="P6:R6"/>
    <mergeCell ref="S6:U6"/>
    <mergeCell ref="AD5:AU5"/>
    <mergeCell ref="AR9:AT9"/>
    <mergeCell ref="AR11:AT11"/>
    <mergeCell ref="AE7:AN7"/>
    <mergeCell ref="AO7:AQ7"/>
    <mergeCell ref="AU19:AW19"/>
    <mergeCell ref="AU7:AW7"/>
    <mergeCell ref="BA5:BB5"/>
    <mergeCell ref="AV5:AW5"/>
    <mergeCell ref="AX5:AZ5"/>
    <mergeCell ref="B5:S5"/>
    <mergeCell ref="T5:U5"/>
    <mergeCell ref="V5:X5"/>
    <mergeCell ref="Y5:Z5"/>
    <mergeCell ref="C6:L6"/>
    <mergeCell ref="Y6:Z6"/>
    <mergeCell ref="AE6:AN6"/>
    <mergeCell ref="BA6:BB6"/>
    <mergeCell ref="AR6:AT6"/>
    <mergeCell ref="AU6:AW6"/>
    <mergeCell ref="AX6:AZ6"/>
    <mergeCell ref="M6:O6"/>
    <mergeCell ref="V6:X6"/>
    <mergeCell ref="AO6:AQ6"/>
    <mergeCell ref="C7:L7"/>
    <mergeCell ref="M7:O7"/>
    <mergeCell ref="P7:R7"/>
    <mergeCell ref="S7:U7"/>
    <mergeCell ref="V7:X7"/>
    <mergeCell ref="Y7:Z7"/>
    <mergeCell ref="AO21:AQ21"/>
    <mergeCell ref="AR21:AT21"/>
    <mergeCell ref="V10:X10"/>
    <mergeCell ref="AR12:AT12"/>
    <mergeCell ref="AE21:AN21"/>
    <mergeCell ref="AO20:AQ20"/>
    <mergeCell ref="AO13:AQ13"/>
    <mergeCell ref="AE13:AN13"/>
    <mergeCell ref="BA9:BB9"/>
    <mergeCell ref="AE10:AN10"/>
    <mergeCell ref="AX7:AZ7"/>
    <mergeCell ref="BA20:BB20"/>
    <mergeCell ref="BA8:BB8"/>
    <mergeCell ref="AR8:AT8"/>
    <mergeCell ref="BA7:BB7"/>
    <mergeCell ref="AX12:AZ12"/>
    <mergeCell ref="AX11:AZ11"/>
    <mergeCell ref="AR7:AT7"/>
    <mergeCell ref="P8:R8"/>
    <mergeCell ref="AX21:AZ21"/>
    <mergeCell ref="BA21:BB21"/>
    <mergeCell ref="AX8:AZ8"/>
    <mergeCell ref="AU8:AW8"/>
    <mergeCell ref="AU9:AW9"/>
    <mergeCell ref="AX9:AZ9"/>
    <mergeCell ref="AU10:AW10"/>
    <mergeCell ref="AX10:AZ10"/>
    <mergeCell ref="BA11:BB11"/>
    <mergeCell ref="AE11:AN11"/>
    <mergeCell ref="AU12:AW12"/>
    <mergeCell ref="Y10:Z10"/>
    <mergeCell ref="AO11:AQ11"/>
    <mergeCell ref="AU11:AW11"/>
    <mergeCell ref="AO10:AQ10"/>
    <mergeCell ref="AR10:AT10"/>
    <mergeCell ref="Y8:Z8"/>
    <mergeCell ref="AE8:AN8"/>
    <mergeCell ref="AO8:AQ8"/>
    <mergeCell ref="AE9:AN9"/>
    <mergeCell ref="AO9:AQ9"/>
    <mergeCell ref="C9:L9"/>
    <mergeCell ref="S8:U8"/>
    <mergeCell ref="V8:X8"/>
    <mergeCell ref="Y9:Z9"/>
    <mergeCell ref="C8:L8"/>
    <mergeCell ref="M8:O8"/>
    <mergeCell ref="M9:O9"/>
    <mergeCell ref="P9:R9"/>
    <mergeCell ref="S9:U9"/>
    <mergeCell ref="V9:X9"/>
    <mergeCell ref="C10:L10"/>
    <mergeCell ref="M10:O10"/>
    <mergeCell ref="P10:R10"/>
    <mergeCell ref="S10:U10"/>
    <mergeCell ref="AE12:AN12"/>
    <mergeCell ref="AU14:AW14"/>
    <mergeCell ref="AU20:AW20"/>
    <mergeCell ref="AX13:BB13"/>
    <mergeCell ref="AE19:AN19"/>
    <mergeCell ref="AO19:AQ19"/>
    <mergeCell ref="AR19:AT19"/>
    <mergeCell ref="BA19:BB19"/>
    <mergeCell ref="AD18:AU18"/>
    <mergeCell ref="AV18:AW18"/>
    <mergeCell ref="C12:L12"/>
    <mergeCell ref="M12:O12"/>
    <mergeCell ref="AO12:AQ12"/>
    <mergeCell ref="AR24:AT24"/>
    <mergeCell ref="AE23:AN23"/>
    <mergeCell ref="AO23:AQ23"/>
    <mergeCell ref="AR23:AT23"/>
    <mergeCell ref="P12:R12"/>
    <mergeCell ref="S12:U12"/>
    <mergeCell ref="V12:X12"/>
    <mergeCell ref="C11:L11"/>
    <mergeCell ref="M11:O11"/>
    <mergeCell ref="P11:R11"/>
    <mergeCell ref="Y11:Z11"/>
    <mergeCell ref="S11:U11"/>
    <mergeCell ref="V11:X11"/>
    <mergeCell ref="AO14:AQ14"/>
    <mergeCell ref="AR14:AT14"/>
    <mergeCell ref="AR13:AT13"/>
    <mergeCell ref="AU25:AW25"/>
    <mergeCell ref="AU24:AW24"/>
    <mergeCell ref="AU23:AW23"/>
    <mergeCell ref="AU21:AW21"/>
    <mergeCell ref="AU27:AW27"/>
    <mergeCell ref="S13:U13"/>
    <mergeCell ref="V13:Z13"/>
    <mergeCell ref="C14:L14"/>
    <mergeCell ref="M14:O14"/>
    <mergeCell ref="C13:L13"/>
    <mergeCell ref="M13:O13"/>
    <mergeCell ref="P13:R13"/>
    <mergeCell ref="V14:Z14"/>
    <mergeCell ref="AE14:AN14"/>
    <mergeCell ref="BT20:BV20"/>
    <mergeCell ref="AE26:AN26"/>
    <mergeCell ref="AO26:AQ26"/>
    <mergeCell ref="AR26:AT26"/>
    <mergeCell ref="AU26:AW26"/>
    <mergeCell ref="BA22:BB22"/>
    <mergeCell ref="AX22:AZ22"/>
    <mergeCell ref="AX24:AZ24"/>
    <mergeCell ref="BA24:BB24"/>
    <mergeCell ref="BA23:BB23"/>
    <mergeCell ref="BW19:BY19"/>
    <mergeCell ref="BW9:BY9"/>
    <mergeCell ref="BG8:BP8"/>
    <mergeCell ref="BQ8:BS8"/>
    <mergeCell ref="BF5:BW5"/>
    <mergeCell ref="BX5:BY5"/>
    <mergeCell ref="BT6:BV6"/>
    <mergeCell ref="BW6:BY6"/>
    <mergeCell ref="AU13:AW13"/>
    <mergeCell ref="AX26:BB26"/>
    <mergeCell ref="AX20:AZ20"/>
    <mergeCell ref="AX19:AZ19"/>
    <mergeCell ref="AU22:AW22"/>
    <mergeCell ref="AX25:AZ25"/>
    <mergeCell ref="AX23:AZ23"/>
    <mergeCell ref="AX18:AZ18"/>
    <mergeCell ref="BA18:BB18"/>
    <mergeCell ref="BZ5:CB5"/>
    <mergeCell ref="CC5:CD5"/>
    <mergeCell ref="B18:S18"/>
    <mergeCell ref="T18:U18"/>
    <mergeCell ref="V18:X18"/>
    <mergeCell ref="Y18:Z18"/>
    <mergeCell ref="BZ6:CB6"/>
    <mergeCell ref="CC6:CD6"/>
    <mergeCell ref="BG6:BP6"/>
    <mergeCell ref="BQ6:BS6"/>
    <mergeCell ref="CC7:CD7"/>
    <mergeCell ref="BZ19:CB19"/>
    <mergeCell ref="CC19:CD19"/>
    <mergeCell ref="BZ18:CB18"/>
    <mergeCell ref="CC18:CD18"/>
    <mergeCell ref="BZ8:CB8"/>
    <mergeCell ref="CC8:CD8"/>
    <mergeCell ref="CC10:CD10"/>
    <mergeCell ref="CC11:CD11"/>
    <mergeCell ref="BZ9:CB9"/>
    <mergeCell ref="P19:R19"/>
    <mergeCell ref="S19:U19"/>
    <mergeCell ref="BZ7:CB7"/>
    <mergeCell ref="P14:R14"/>
    <mergeCell ref="S14:U14"/>
    <mergeCell ref="BT7:BV7"/>
    <mergeCell ref="BW7:BY7"/>
    <mergeCell ref="BG7:BP7"/>
    <mergeCell ref="BQ7:BS7"/>
    <mergeCell ref="BT9:BV9"/>
    <mergeCell ref="CC9:CD9"/>
    <mergeCell ref="C19:L19"/>
    <mergeCell ref="M19:O19"/>
    <mergeCell ref="BG19:BP19"/>
    <mergeCell ref="BQ19:BS19"/>
    <mergeCell ref="V19:X19"/>
    <mergeCell ref="Y19:Z19"/>
    <mergeCell ref="BF18:BW18"/>
    <mergeCell ref="BQ13:BS13"/>
    <mergeCell ref="BW11:BY11"/>
    <mergeCell ref="BW20:BY20"/>
    <mergeCell ref="BT8:BV8"/>
    <mergeCell ref="BW8:BY8"/>
    <mergeCell ref="BG9:BP9"/>
    <mergeCell ref="BQ9:BS9"/>
    <mergeCell ref="BX18:BY18"/>
    <mergeCell ref="BG12:BP12"/>
    <mergeCell ref="BQ12:BS12"/>
    <mergeCell ref="BQ10:BS10"/>
    <mergeCell ref="BQ11:BS11"/>
    <mergeCell ref="C20:L20"/>
    <mergeCell ref="M20:O20"/>
    <mergeCell ref="BG20:BP20"/>
    <mergeCell ref="BQ20:BS20"/>
    <mergeCell ref="P20:R20"/>
    <mergeCell ref="S20:U20"/>
    <mergeCell ref="V20:X20"/>
    <mergeCell ref="Y20:Z20"/>
    <mergeCell ref="AR20:AT20"/>
    <mergeCell ref="AE20:AN20"/>
    <mergeCell ref="C21:L21"/>
    <mergeCell ref="M21:O21"/>
    <mergeCell ref="BG21:BP21"/>
    <mergeCell ref="BQ21:BS21"/>
    <mergeCell ref="P21:R21"/>
    <mergeCell ref="S21:U21"/>
    <mergeCell ref="V21:X21"/>
    <mergeCell ref="Y21:Z21"/>
    <mergeCell ref="BG10:BP10"/>
    <mergeCell ref="AX14:BB14"/>
    <mergeCell ref="BG11:BP11"/>
    <mergeCell ref="BA10:BB10"/>
    <mergeCell ref="C22:L22"/>
    <mergeCell ref="M22:O22"/>
    <mergeCell ref="BG22:BP22"/>
    <mergeCell ref="BQ22:BS22"/>
    <mergeCell ref="P22:R22"/>
    <mergeCell ref="S22:U22"/>
    <mergeCell ref="V22:X22"/>
    <mergeCell ref="Y22:Z22"/>
    <mergeCell ref="AO22:AQ22"/>
    <mergeCell ref="AR22:AT22"/>
    <mergeCell ref="CC24:CD24"/>
    <mergeCell ref="BW23:BY23"/>
    <mergeCell ref="BZ23:CB23"/>
    <mergeCell ref="CC23:CD23"/>
    <mergeCell ref="BW10:BY10"/>
    <mergeCell ref="BZ12:CB12"/>
    <mergeCell ref="BT12:BV12"/>
    <mergeCell ref="BW12:BY12"/>
    <mergeCell ref="BT11:BV11"/>
    <mergeCell ref="BZ10:CB10"/>
    <mergeCell ref="BZ11:CB11"/>
    <mergeCell ref="BT10:BV10"/>
    <mergeCell ref="BT13:BV13"/>
    <mergeCell ref="CC22:CD22"/>
    <mergeCell ref="BQ23:BS23"/>
    <mergeCell ref="BG25:BP25"/>
    <mergeCell ref="BZ24:CB24"/>
    <mergeCell ref="BT22:BV22"/>
    <mergeCell ref="BW22:BY22"/>
    <mergeCell ref="BZ22:CB22"/>
    <mergeCell ref="BT21:BV21"/>
    <mergeCell ref="BW25:BY25"/>
    <mergeCell ref="Y24:Z24"/>
    <mergeCell ref="C23:L23"/>
    <mergeCell ref="M23:O23"/>
    <mergeCell ref="BG23:BP23"/>
    <mergeCell ref="P23:R23"/>
    <mergeCell ref="S23:U23"/>
    <mergeCell ref="V23:X23"/>
    <mergeCell ref="Y23:Z23"/>
    <mergeCell ref="AE24:AN24"/>
    <mergeCell ref="AO24:AQ24"/>
    <mergeCell ref="BZ25:CB25"/>
    <mergeCell ref="BW13:BY13"/>
    <mergeCell ref="BZ13:CD13"/>
    <mergeCell ref="BW14:BY14"/>
    <mergeCell ref="BW21:BY21"/>
    <mergeCell ref="BZ21:CB21"/>
    <mergeCell ref="CC21:CD21"/>
    <mergeCell ref="BZ20:CB20"/>
    <mergeCell ref="CC20:CD20"/>
    <mergeCell ref="BW24:BY24"/>
    <mergeCell ref="C25:L25"/>
    <mergeCell ref="M25:O25"/>
    <mergeCell ref="V25:X25"/>
    <mergeCell ref="BG13:BP13"/>
    <mergeCell ref="C24:L24"/>
    <mergeCell ref="M24:O24"/>
    <mergeCell ref="BG24:BP24"/>
    <mergeCell ref="P24:R24"/>
    <mergeCell ref="S24:U24"/>
    <mergeCell ref="V24:X24"/>
    <mergeCell ref="AR25:AT25"/>
    <mergeCell ref="M26:O26"/>
    <mergeCell ref="P26:R26"/>
    <mergeCell ref="P25:R25"/>
    <mergeCell ref="S25:U25"/>
    <mergeCell ref="S26:U26"/>
    <mergeCell ref="V26:Z26"/>
    <mergeCell ref="AE25:AN25"/>
    <mergeCell ref="AO25:AQ25"/>
    <mergeCell ref="BQ14:BS14"/>
    <mergeCell ref="BT14:BV14"/>
    <mergeCell ref="BG26:BP26"/>
    <mergeCell ref="BQ26:BS26"/>
    <mergeCell ref="BQ24:BS24"/>
    <mergeCell ref="BQ25:BS25"/>
    <mergeCell ref="BT25:BV25"/>
    <mergeCell ref="BT23:BV23"/>
    <mergeCell ref="BT24:BV24"/>
    <mergeCell ref="BT19:BV19"/>
    <mergeCell ref="V27:Z27"/>
    <mergeCell ref="BW27:BY27"/>
    <mergeCell ref="BZ27:CD27"/>
    <mergeCell ref="BW26:BY26"/>
    <mergeCell ref="BZ26:CD26"/>
    <mergeCell ref="BT26:BV26"/>
    <mergeCell ref="AX27:BB27"/>
    <mergeCell ref="AE27:AN27"/>
    <mergeCell ref="AO27:AQ27"/>
    <mergeCell ref="AR27:AT27"/>
    <mergeCell ref="P27:R27"/>
    <mergeCell ref="S27:U27"/>
    <mergeCell ref="C26:L26"/>
    <mergeCell ref="BZ14:CD14"/>
    <mergeCell ref="BG27:BP27"/>
    <mergeCell ref="BQ27:BS27"/>
    <mergeCell ref="BT27:BV27"/>
    <mergeCell ref="BG14:BP14"/>
    <mergeCell ref="C27:L27"/>
    <mergeCell ref="M27:O27"/>
    <mergeCell ref="AH34:AM34"/>
    <mergeCell ref="AN34:AS34"/>
    <mergeCell ref="AT34:AY34"/>
    <mergeCell ref="C34:O35"/>
    <mergeCell ref="P34:U34"/>
    <mergeCell ref="V34:AA34"/>
    <mergeCell ref="BO36:BQ36"/>
    <mergeCell ref="BR36:BT36"/>
    <mergeCell ref="AZ34:BE34"/>
    <mergeCell ref="BF34:BK34"/>
    <mergeCell ref="BL36:BN36"/>
    <mergeCell ref="AZ35:BE35"/>
    <mergeCell ref="BX34:CC34"/>
    <mergeCell ref="P35:U35"/>
    <mergeCell ref="V35:AA35"/>
    <mergeCell ref="AB35:AG35"/>
    <mergeCell ref="AH35:AM35"/>
    <mergeCell ref="AN35:AS35"/>
    <mergeCell ref="BL34:BQ34"/>
    <mergeCell ref="BR34:BW34"/>
    <mergeCell ref="AT35:AY35"/>
    <mergeCell ref="AB34:AG34"/>
    <mergeCell ref="AE36:AG36"/>
    <mergeCell ref="AH36:AJ36"/>
    <mergeCell ref="BR35:BW35"/>
    <mergeCell ref="BX35:CC35"/>
    <mergeCell ref="BU36:BW36"/>
    <mergeCell ref="BX36:BZ36"/>
    <mergeCell ref="AW36:AY36"/>
    <mergeCell ref="AZ36:BB36"/>
    <mergeCell ref="BF35:BK35"/>
    <mergeCell ref="BL35:BQ35"/>
    <mergeCell ref="BF36:BH36"/>
    <mergeCell ref="BI36:BK36"/>
    <mergeCell ref="C36:O36"/>
    <mergeCell ref="P36:R36"/>
    <mergeCell ref="S36:U36"/>
    <mergeCell ref="V36:X36"/>
    <mergeCell ref="Y36:AA36"/>
    <mergeCell ref="AB36:AD36"/>
    <mergeCell ref="AK36:AM36"/>
    <mergeCell ref="AN36:AP36"/>
    <mergeCell ref="CA36:CC36"/>
    <mergeCell ref="D37:N37"/>
    <mergeCell ref="P37:R37"/>
    <mergeCell ref="S37:U37"/>
    <mergeCell ref="V37:X37"/>
    <mergeCell ref="Y37:AA37"/>
    <mergeCell ref="AH37:AJ37"/>
    <mergeCell ref="AK37:AM37"/>
    <mergeCell ref="AN37:AP37"/>
    <mergeCell ref="AQ37:AS37"/>
    <mergeCell ref="AQ36:AS36"/>
    <mergeCell ref="AT36:AV36"/>
    <mergeCell ref="AZ37:BB37"/>
    <mergeCell ref="BC37:BE37"/>
    <mergeCell ref="BC36:BE36"/>
    <mergeCell ref="BX37:BZ37"/>
    <mergeCell ref="CA37:CC37"/>
    <mergeCell ref="Y38:AA38"/>
    <mergeCell ref="AB38:AD38"/>
    <mergeCell ref="BL37:BN37"/>
    <mergeCell ref="BO37:BQ37"/>
    <mergeCell ref="AT37:AV37"/>
    <mergeCell ref="AW37:AY37"/>
    <mergeCell ref="AK38:AM38"/>
    <mergeCell ref="AN38:AP38"/>
    <mergeCell ref="D38:N38"/>
    <mergeCell ref="P38:R38"/>
    <mergeCell ref="S38:U38"/>
    <mergeCell ref="V38:X38"/>
    <mergeCell ref="BR37:BT37"/>
    <mergeCell ref="BU37:BW37"/>
    <mergeCell ref="AW38:AY38"/>
    <mergeCell ref="AZ38:BB38"/>
    <mergeCell ref="BU38:BW38"/>
    <mergeCell ref="BF37:BH37"/>
    <mergeCell ref="BI37:BK37"/>
    <mergeCell ref="AB37:AD37"/>
    <mergeCell ref="AE37:AG37"/>
    <mergeCell ref="BO38:BQ38"/>
    <mergeCell ref="BR38:BT38"/>
    <mergeCell ref="AE38:AG38"/>
    <mergeCell ref="AH38:AJ38"/>
    <mergeCell ref="AQ38:AS38"/>
    <mergeCell ref="AT38:AV38"/>
    <mergeCell ref="BI38:BK38"/>
    <mergeCell ref="BL38:BN38"/>
    <mergeCell ref="BX38:BZ38"/>
    <mergeCell ref="CA38:CC38"/>
    <mergeCell ref="D39:N39"/>
    <mergeCell ref="P39:R39"/>
    <mergeCell ref="S39:U39"/>
    <mergeCell ref="V39:X39"/>
    <mergeCell ref="Y39:AA39"/>
    <mergeCell ref="AB39:AD39"/>
    <mergeCell ref="AE39:AG39"/>
    <mergeCell ref="AH39:AJ39"/>
    <mergeCell ref="BC38:BE38"/>
    <mergeCell ref="BF38:BH38"/>
    <mergeCell ref="AN39:AP39"/>
    <mergeCell ref="AQ39:AS39"/>
    <mergeCell ref="BF39:BH39"/>
    <mergeCell ref="BX39:BZ39"/>
    <mergeCell ref="CA39:CC39"/>
    <mergeCell ref="BR39:BT39"/>
    <mergeCell ref="BU39:BW39"/>
    <mergeCell ref="BO39:BQ39"/>
    <mergeCell ref="AT39:AV39"/>
    <mergeCell ref="AW39:AY39"/>
    <mergeCell ref="AZ39:BB39"/>
    <mergeCell ref="BC39:BE39"/>
    <mergeCell ref="Y41:AA41"/>
    <mergeCell ref="AB41:AD41"/>
    <mergeCell ref="BI39:BK39"/>
    <mergeCell ref="BL39:BN39"/>
    <mergeCell ref="AK39:AM39"/>
    <mergeCell ref="Y40:AA40"/>
    <mergeCell ref="AB40:AD40"/>
    <mergeCell ref="AE40:AG40"/>
    <mergeCell ref="AH40:AJ40"/>
    <mergeCell ref="AW40:AY40"/>
    <mergeCell ref="D41:N41"/>
    <mergeCell ref="P41:R41"/>
    <mergeCell ref="S41:U41"/>
    <mergeCell ref="V41:X41"/>
    <mergeCell ref="AE41:AG41"/>
    <mergeCell ref="AH41:AJ41"/>
    <mergeCell ref="AK41:AM41"/>
    <mergeCell ref="AN41:AP41"/>
    <mergeCell ref="BO41:BQ41"/>
    <mergeCell ref="BR41:BT41"/>
    <mergeCell ref="CA41:CC41"/>
    <mergeCell ref="D42:N42"/>
    <mergeCell ref="P42:R42"/>
    <mergeCell ref="S42:U42"/>
    <mergeCell ref="V42:X42"/>
    <mergeCell ref="Y42:AA42"/>
    <mergeCell ref="AW41:AY41"/>
    <mergeCell ref="AZ41:BB41"/>
    <mergeCell ref="AQ41:AS41"/>
    <mergeCell ref="AT41:AV41"/>
    <mergeCell ref="BI41:BK41"/>
    <mergeCell ref="BL41:BN41"/>
    <mergeCell ref="BC41:BE41"/>
    <mergeCell ref="BF41:BH41"/>
    <mergeCell ref="BU41:BW41"/>
    <mergeCell ref="BX41:BZ41"/>
    <mergeCell ref="AB42:AD42"/>
    <mergeCell ref="BL42:BN42"/>
    <mergeCell ref="AE42:AG42"/>
    <mergeCell ref="AH42:AJ42"/>
    <mergeCell ref="AK42:AM42"/>
    <mergeCell ref="AN42:AP42"/>
    <mergeCell ref="AQ42:AS42"/>
    <mergeCell ref="AT42:AV42"/>
    <mergeCell ref="CA42:CC42"/>
    <mergeCell ref="AW42:AY42"/>
    <mergeCell ref="AZ42:BB42"/>
    <mergeCell ref="BC42:BE42"/>
    <mergeCell ref="BF42:BH42"/>
    <mergeCell ref="BI42:BK42"/>
    <mergeCell ref="BO42:BQ42"/>
    <mergeCell ref="BR42:BT42"/>
    <mergeCell ref="BU42:BW42"/>
    <mergeCell ref="BX42:BZ4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  <headerFooter alignWithMargins="0">
    <oddFooter>&amp;L&amp;8 2. BT Fr.Lázně 2009&amp;C&amp;8soutěže družstev&amp;R&amp;8&amp;P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E138"/>
  <sheetViews>
    <sheetView zoomScalePageLayoutView="0" workbookViewId="0" topLeftCell="A1">
      <selection activeCell="B5" sqref="B5:S5"/>
    </sheetView>
  </sheetViews>
  <sheetFormatPr defaultColWidth="9.140625" defaultRowHeight="12.75"/>
  <cols>
    <col min="1" max="83" width="1.7109375" style="0" customWidth="1"/>
    <col min="84" max="84" width="6.00390625" style="0" customWidth="1"/>
    <col min="85" max="103" width="1.7109375" style="0" customWidth="1"/>
    <col min="104" max="127" width="1.28515625" style="0" customWidth="1"/>
  </cols>
  <sheetData>
    <row r="1" spans="1:83" ht="12.75">
      <c r="A1" s="271" t="s">
        <v>460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</row>
    <row r="2" spans="1:83" ht="12.7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</row>
    <row r="3" spans="1:8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</row>
    <row r="4" spans="1:83" ht="6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4"/>
      <c r="AC4" s="102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4"/>
      <c r="BE4" s="102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4"/>
    </row>
    <row r="5" spans="1:83" ht="14.25">
      <c r="A5" s="105"/>
      <c r="B5" s="243" t="s">
        <v>60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2" t="s">
        <v>369</v>
      </c>
      <c r="U5" s="242"/>
      <c r="V5" s="244" t="s">
        <v>295</v>
      </c>
      <c r="W5" s="244"/>
      <c r="X5" s="244"/>
      <c r="Y5" s="242">
        <v>7</v>
      </c>
      <c r="Z5" s="242"/>
      <c r="AA5" s="106"/>
      <c r="AC5" s="105"/>
      <c r="AD5" s="243" t="s">
        <v>326</v>
      </c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2" t="s">
        <v>369</v>
      </c>
      <c r="AW5" s="242"/>
      <c r="AX5" s="244" t="s">
        <v>295</v>
      </c>
      <c r="AY5" s="244"/>
      <c r="AZ5" s="244"/>
      <c r="BA5" s="242">
        <v>5</v>
      </c>
      <c r="BB5" s="242"/>
      <c r="BC5" s="106"/>
      <c r="BE5" s="105"/>
      <c r="BF5" s="243" t="s">
        <v>117</v>
      </c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2" t="s">
        <v>369</v>
      </c>
      <c r="BY5" s="242"/>
      <c r="BZ5" s="244" t="s">
        <v>295</v>
      </c>
      <c r="CA5" s="244"/>
      <c r="CB5" s="244"/>
      <c r="CC5" s="242">
        <v>4</v>
      </c>
      <c r="CD5" s="242"/>
      <c r="CE5" s="106"/>
    </row>
    <row r="6" spans="1:83" ht="12.75">
      <c r="A6" s="105"/>
      <c r="B6" s="107">
        <v>1</v>
      </c>
      <c r="C6" s="241" t="s">
        <v>370</v>
      </c>
      <c r="D6" s="241"/>
      <c r="E6" s="241"/>
      <c r="F6" s="241"/>
      <c r="G6" s="241"/>
      <c r="H6" s="241"/>
      <c r="I6" s="241"/>
      <c r="J6" s="241"/>
      <c r="K6" s="241"/>
      <c r="L6" s="241"/>
      <c r="M6" s="239">
        <v>25</v>
      </c>
      <c r="N6" s="239"/>
      <c r="O6" s="239"/>
      <c r="P6" s="239">
        <v>26</v>
      </c>
      <c r="Q6" s="239"/>
      <c r="R6" s="239"/>
      <c r="S6" s="239">
        <v>23</v>
      </c>
      <c r="T6" s="239"/>
      <c r="U6" s="239"/>
      <c r="V6" s="239">
        <v>26</v>
      </c>
      <c r="W6" s="239"/>
      <c r="X6" s="239"/>
      <c r="Y6" s="236">
        <f aca="true" t="shared" si="0" ref="Y6:Y11">SUM(M6:X6)</f>
        <v>100</v>
      </c>
      <c r="Z6" s="236"/>
      <c r="AA6" s="106"/>
      <c r="AC6" s="105"/>
      <c r="AD6" s="107">
        <v>1</v>
      </c>
      <c r="AE6" s="241" t="s">
        <v>391</v>
      </c>
      <c r="AF6" s="241"/>
      <c r="AG6" s="241"/>
      <c r="AH6" s="241"/>
      <c r="AI6" s="241"/>
      <c r="AJ6" s="241"/>
      <c r="AK6" s="241"/>
      <c r="AL6" s="241"/>
      <c r="AM6" s="241"/>
      <c r="AN6" s="241"/>
      <c r="AO6" s="239">
        <v>28</v>
      </c>
      <c r="AP6" s="239"/>
      <c r="AQ6" s="239"/>
      <c r="AR6" s="239">
        <v>23</v>
      </c>
      <c r="AS6" s="239"/>
      <c r="AT6" s="239"/>
      <c r="AU6" s="239">
        <v>25</v>
      </c>
      <c r="AV6" s="239"/>
      <c r="AW6" s="239"/>
      <c r="AX6" s="239">
        <v>27</v>
      </c>
      <c r="AY6" s="239"/>
      <c r="AZ6" s="239"/>
      <c r="BA6" s="236">
        <f aca="true" t="shared" si="1" ref="BA6:BA11">SUM(AO6:AZ6)</f>
        <v>103</v>
      </c>
      <c r="BB6" s="236"/>
      <c r="BC6" s="106"/>
      <c r="BE6" s="105"/>
      <c r="BF6" s="107">
        <v>1</v>
      </c>
      <c r="BG6" s="241" t="s">
        <v>394</v>
      </c>
      <c r="BH6" s="241"/>
      <c r="BI6" s="241"/>
      <c r="BJ6" s="241"/>
      <c r="BK6" s="241"/>
      <c r="BL6" s="241"/>
      <c r="BM6" s="241"/>
      <c r="BN6" s="241"/>
      <c r="BO6" s="241"/>
      <c r="BP6" s="241"/>
      <c r="BQ6" s="239">
        <v>26</v>
      </c>
      <c r="BR6" s="239"/>
      <c r="BS6" s="239"/>
      <c r="BT6" s="239">
        <v>31</v>
      </c>
      <c r="BU6" s="239"/>
      <c r="BV6" s="239"/>
      <c r="BW6" s="239">
        <v>25</v>
      </c>
      <c r="BX6" s="239"/>
      <c r="BY6" s="239"/>
      <c r="BZ6" s="239">
        <v>26</v>
      </c>
      <c r="CA6" s="239"/>
      <c r="CB6" s="239"/>
      <c r="CC6" s="236">
        <f aca="true" t="shared" si="2" ref="CC6:CC11">SUM(BQ6:CB6)</f>
        <v>108</v>
      </c>
      <c r="CD6" s="236"/>
      <c r="CE6" s="106"/>
    </row>
    <row r="7" spans="1:83" ht="12.75">
      <c r="A7" s="105"/>
      <c r="B7" s="107">
        <v>2</v>
      </c>
      <c r="C7" s="241" t="s">
        <v>373</v>
      </c>
      <c r="D7" s="241"/>
      <c r="E7" s="241"/>
      <c r="F7" s="241"/>
      <c r="G7" s="241"/>
      <c r="H7" s="241"/>
      <c r="I7" s="241"/>
      <c r="J7" s="241"/>
      <c r="K7" s="241"/>
      <c r="L7" s="241"/>
      <c r="M7" s="239">
        <v>26</v>
      </c>
      <c r="N7" s="239"/>
      <c r="O7" s="239"/>
      <c r="P7" s="239">
        <v>27</v>
      </c>
      <c r="Q7" s="239"/>
      <c r="R7" s="239"/>
      <c r="S7" s="239">
        <v>19</v>
      </c>
      <c r="T7" s="239"/>
      <c r="U7" s="239"/>
      <c r="V7" s="239">
        <v>25</v>
      </c>
      <c r="W7" s="239"/>
      <c r="X7" s="239"/>
      <c r="Y7" s="236">
        <f t="shared" si="0"/>
        <v>97</v>
      </c>
      <c r="Z7" s="236"/>
      <c r="AA7" s="106"/>
      <c r="AC7" s="105"/>
      <c r="AD7" s="107">
        <v>2</v>
      </c>
      <c r="AE7" s="241" t="s">
        <v>393</v>
      </c>
      <c r="AF7" s="241"/>
      <c r="AG7" s="241"/>
      <c r="AH7" s="241"/>
      <c r="AI7" s="241"/>
      <c r="AJ7" s="241"/>
      <c r="AK7" s="241"/>
      <c r="AL7" s="241"/>
      <c r="AM7" s="241"/>
      <c r="AN7" s="241"/>
      <c r="AO7" s="239">
        <v>28</v>
      </c>
      <c r="AP7" s="239"/>
      <c r="AQ7" s="239"/>
      <c r="AR7" s="239">
        <v>25</v>
      </c>
      <c r="AS7" s="239"/>
      <c r="AT7" s="239"/>
      <c r="AU7" s="239">
        <v>27</v>
      </c>
      <c r="AV7" s="239"/>
      <c r="AW7" s="239"/>
      <c r="AX7" s="239">
        <v>24</v>
      </c>
      <c r="AY7" s="239"/>
      <c r="AZ7" s="239"/>
      <c r="BA7" s="236">
        <f t="shared" si="1"/>
        <v>104</v>
      </c>
      <c r="BB7" s="236"/>
      <c r="BC7" s="106"/>
      <c r="BE7" s="105"/>
      <c r="BF7" s="107">
        <v>2</v>
      </c>
      <c r="BG7" s="241" t="s">
        <v>396</v>
      </c>
      <c r="BH7" s="241"/>
      <c r="BI7" s="241"/>
      <c r="BJ7" s="241"/>
      <c r="BK7" s="241"/>
      <c r="BL7" s="241"/>
      <c r="BM7" s="241"/>
      <c r="BN7" s="241"/>
      <c r="BO7" s="241"/>
      <c r="BP7" s="241"/>
      <c r="BQ7" s="239">
        <v>23</v>
      </c>
      <c r="BR7" s="239"/>
      <c r="BS7" s="239"/>
      <c r="BT7" s="239">
        <v>23</v>
      </c>
      <c r="BU7" s="239"/>
      <c r="BV7" s="239"/>
      <c r="BW7" s="239">
        <v>27</v>
      </c>
      <c r="BX7" s="239"/>
      <c r="BY7" s="239"/>
      <c r="BZ7" s="239">
        <v>25</v>
      </c>
      <c r="CA7" s="239"/>
      <c r="CB7" s="239"/>
      <c r="CC7" s="236">
        <f t="shared" si="2"/>
        <v>98</v>
      </c>
      <c r="CD7" s="236"/>
      <c r="CE7" s="106"/>
    </row>
    <row r="8" spans="1:83" ht="12.75">
      <c r="A8" s="105"/>
      <c r="B8" s="107">
        <v>3</v>
      </c>
      <c r="C8" s="241" t="s">
        <v>378</v>
      </c>
      <c r="D8" s="241"/>
      <c r="E8" s="241"/>
      <c r="F8" s="241"/>
      <c r="G8" s="241"/>
      <c r="H8" s="241"/>
      <c r="I8" s="241"/>
      <c r="J8" s="241"/>
      <c r="K8" s="241"/>
      <c r="L8" s="241"/>
      <c r="M8" s="239">
        <v>27</v>
      </c>
      <c r="N8" s="239"/>
      <c r="O8" s="239"/>
      <c r="P8" s="239">
        <v>28</v>
      </c>
      <c r="Q8" s="239"/>
      <c r="R8" s="239"/>
      <c r="S8" s="239">
        <v>26</v>
      </c>
      <c r="T8" s="239"/>
      <c r="U8" s="239"/>
      <c r="V8" s="239">
        <v>26</v>
      </c>
      <c r="W8" s="239"/>
      <c r="X8" s="239"/>
      <c r="Y8" s="236">
        <f t="shared" si="0"/>
        <v>107</v>
      </c>
      <c r="Z8" s="236"/>
      <c r="AA8" s="106"/>
      <c r="AC8" s="105"/>
      <c r="AD8" s="107">
        <v>3</v>
      </c>
      <c r="AE8" s="241" t="s">
        <v>418</v>
      </c>
      <c r="AF8" s="241"/>
      <c r="AG8" s="241"/>
      <c r="AH8" s="241"/>
      <c r="AI8" s="241"/>
      <c r="AJ8" s="241"/>
      <c r="AK8" s="241"/>
      <c r="AL8" s="241"/>
      <c r="AM8" s="241"/>
      <c r="AN8" s="241"/>
      <c r="AO8" s="239">
        <v>24</v>
      </c>
      <c r="AP8" s="239"/>
      <c r="AQ8" s="239"/>
      <c r="AR8" s="239">
        <v>25</v>
      </c>
      <c r="AS8" s="239"/>
      <c r="AT8" s="239"/>
      <c r="AU8" s="239">
        <v>25</v>
      </c>
      <c r="AV8" s="239"/>
      <c r="AW8" s="239"/>
      <c r="AX8" s="239">
        <v>23</v>
      </c>
      <c r="AY8" s="239"/>
      <c r="AZ8" s="239"/>
      <c r="BA8" s="236">
        <f t="shared" si="1"/>
        <v>97</v>
      </c>
      <c r="BB8" s="236"/>
      <c r="BC8" s="106"/>
      <c r="BE8" s="105"/>
      <c r="BF8" s="107">
        <v>3</v>
      </c>
      <c r="BG8" s="241" t="s">
        <v>392</v>
      </c>
      <c r="BH8" s="241"/>
      <c r="BI8" s="241"/>
      <c r="BJ8" s="241"/>
      <c r="BK8" s="241"/>
      <c r="BL8" s="241"/>
      <c r="BM8" s="241"/>
      <c r="BN8" s="241"/>
      <c r="BO8" s="241"/>
      <c r="BP8" s="241"/>
      <c r="BQ8" s="239">
        <v>27</v>
      </c>
      <c r="BR8" s="239"/>
      <c r="BS8" s="239"/>
      <c r="BT8" s="239">
        <v>28</v>
      </c>
      <c r="BU8" s="239"/>
      <c r="BV8" s="239"/>
      <c r="BW8" s="239">
        <v>26</v>
      </c>
      <c r="BX8" s="239"/>
      <c r="BY8" s="239"/>
      <c r="BZ8" s="239">
        <v>25</v>
      </c>
      <c r="CA8" s="239"/>
      <c r="CB8" s="239"/>
      <c r="CC8" s="236">
        <f t="shared" si="2"/>
        <v>106</v>
      </c>
      <c r="CD8" s="236"/>
      <c r="CE8" s="106"/>
    </row>
    <row r="9" spans="1:83" ht="12.75">
      <c r="A9" s="105"/>
      <c r="B9" s="107">
        <v>4</v>
      </c>
      <c r="C9" s="241" t="s">
        <v>397</v>
      </c>
      <c r="D9" s="241"/>
      <c r="E9" s="241"/>
      <c r="F9" s="241"/>
      <c r="G9" s="241"/>
      <c r="H9" s="241"/>
      <c r="I9" s="241"/>
      <c r="J9" s="241"/>
      <c r="K9" s="241"/>
      <c r="L9" s="241"/>
      <c r="M9" s="239">
        <v>25</v>
      </c>
      <c r="N9" s="239"/>
      <c r="O9" s="239"/>
      <c r="P9" s="239">
        <v>21</v>
      </c>
      <c r="Q9" s="239"/>
      <c r="R9" s="239"/>
      <c r="S9" s="239">
        <v>28</v>
      </c>
      <c r="T9" s="239"/>
      <c r="U9" s="239"/>
      <c r="V9" s="239">
        <v>23</v>
      </c>
      <c r="W9" s="239"/>
      <c r="X9" s="239"/>
      <c r="Y9" s="236">
        <f t="shared" si="0"/>
        <v>97</v>
      </c>
      <c r="Z9" s="236"/>
      <c r="AA9" s="106"/>
      <c r="AC9" s="105"/>
      <c r="AD9" s="107">
        <v>4</v>
      </c>
      <c r="AE9" s="241" t="s">
        <v>395</v>
      </c>
      <c r="AF9" s="241"/>
      <c r="AG9" s="241"/>
      <c r="AH9" s="241"/>
      <c r="AI9" s="241"/>
      <c r="AJ9" s="241"/>
      <c r="AK9" s="241"/>
      <c r="AL9" s="241"/>
      <c r="AM9" s="241"/>
      <c r="AN9" s="241"/>
      <c r="AO9" s="239">
        <v>23</v>
      </c>
      <c r="AP9" s="239"/>
      <c r="AQ9" s="239"/>
      <c r="AR9" s="239">
        <v>28</v>
      </c>
      <c r="AS9" s="239"/>
      <c r="AT9" s="239"/>
      <c r="AU9" s="239">
        <v>25</v>
      </c>
      <c r="AV9" s="239"/>
      <c r="AW9" s="239"/>
      <c r="AX9" s="239">
        <v>24</v>
      </c>
      <c r="AY9" s="239"/>
      <c r="AZ9" s="239"/>
      <c r="BA9" s="236">
        <f t="shared" si="1"/>
        <v>100</v>
      </c>
      <c r="BB9" s="236"/>
      <c r="BC9" s="106"/>
      <c r="BE9" s="105"/>
      <c r="BF9" s="107">
        <v>4</v>
      </c>
      <c r="BG9" s="241" t="s">
        <v>398</v>
      </c>
      <c r="BH9" s="241"/>
      <c r="BI9" s="241"/>
      <c r="BJ9" s="241"/>
      <c r="BK9" s="241"/>
      <c r="BL9" s="241"/>
      <c r="BM9" s="241"/>
      <c r="BN9" s="241"/>
      <c r="BO9" s="241"/>
      <c r="BP9" s="241"/>
      <c r="BQ9" s="239">
        <v>26</v>
      </c>
      <c r="BR9" s="239"/>
      <c r="BS9" s="239"/>
      <c r="BT9" s="239">
        <v>23</v>
      </c>
      <c r="BU9" s="239"/>
      <c r="BV9" s="239"/>
      <c r="BW9" s="239">
        <v>32</v>
      </c>
      <c r="BX9" s="239"/>
      <c r="BY9" s="239"/>
      <c r="BZ9" s="239">
        <v>25</v>
      </c>
      <c r="CA9" s="239"/>
      <c r="CB9" s="239"/>
      <c r="CC9" s="236">
        <f t="shared" si="2"/>
        <v>106</v>
      </c>
      <c r="CD9" s="236"/>
      <c r="CE9" s="106"/>
    </row>
    <row r="10" spans="1:83" ht="12.75">
      <c r="A10" s="105"/>
      <c r="B10" s="107">
        <v>5</v>
      </c>
      <c r="C10" s="241" t="s">
        <v>381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39">
        <v>28</v>
      </c>
      <c r="N10" s="239"/>
      <c r="O10" s="239"/>
      <c r="P10" s="239">
        <v>27</v>
      </c>
      <c r="Q10" s="239"/>
      <c r="R10" s="239"/>
      <c r="S10" s="239">
        <v>26</v>
      </c>
      <c r="T10" s="239"/>
      <c r="U10" s="239"/>
      <c r="V10" s="239">
        <v>24</v>
      </c>
      <c r="W10" s="239"/>
      <c r="X10" s="239"/>
      <c r="Y10" s="236">
        <f t="shared" si="0"/>
        <v>105</v>
      </c>
      <c r="Z10" s="236"/>
      <c r="AA10" s="106"/>
      <c r="AC10" s="105"/>
      <c r="AD10" s="107">
        <v>5</v>
      </c>
      <c r="AE10" s="241" t="s">
        <v>399</v>
      </c>
      <c r="AF10" s="241"/>
      <c r="AG10" s="241"/>
      <c r="AH10" s="241"/>
      <c r="AI10" s="241"/>
      <c r="AJ10" s="241"/>
      <c r="AK10" s="241"/>
      <c r="AL10" s="241"/>
      <c r="AM10" s="241"/>
      <c r="AN10" s="241"/>
      <c r="AO10" s="239">
        <v>26</v>
      </c>
      <c r="AP10" s="239"/>
      <c r="AQ10" s="239"/>
      <c r="AR10" s="239">
        <v>28</v>
      </c>
      <c r="AS10" s="239"/>
      <c r="AT10" s="239"/>
      <c r="AU10" s="239">
        <v>25</v>
      </c>
      <c r="AV10" s="239"/>
      <c r="AW10" s="239"/>
      <c r="AX10" s="239">
        <v>27</v>
      </c>
      <c r="AY10" s="239"/>
      <c r="AZ10" s="239"/>
      <c r="BA10" s="236">
        <f t="shared" si="1"/>
        <v>106</v>
      </c>
      <c r="BB10" s="236"/>
      <c r="BC10" s="106"/>
      <c r="BE10" s="105"/>
      <c r="BF10" s="107">
        <v>5</v>
      </c>
      <c r="BG10" s="241" t="s">
        <v>416</v>
      </c>
      <c r="BH10" s="241"/>
      <c r="BI10" s="241"/>
      <c r="BJ10" s="241"/>
      <c r="BK10" s="241"/>
      <c r="BL10" s="241"/>
      <c r="BM10" s="241"/>
      <c r="BN10" s="241"/>
      <c r="BO10" s="241"/>
      <c r="BP10" s="241"/>
      <c r="BQ10" s="239">
        <v>28</v>
      </c>
      <c r="BR10" s="239"/>
      <c r="BS10" s="239"/>
      <c r="BT10" s="239">
        <v>24</v>
      </c>
      <c r="BU10" s="239"/>
      <c r="BV10" s="239"/>
      <c r="BW10" s="239">
        <v>23</v>
      </c>
      <c r="BX10" s="239"/>
      <c r="BY10" s="239"/>
      <c r="BZ10" s="239">
        <v>22</v>
      </c>
      <c r="CA10" s="239"/>
      <c r="CB10" s="239"/>
      <c r="CC10" s="236">
        <f t="shared" si="2"/>
        <v>97</v>
      </c>
      <c r="CD10" s="236"/>
      <c r="CE10" s="106"/>
    </row>
    <row r="11" spans="1:83" ht="12.75">
      <c r="A11" s="105"/>
      <c r="B11" s="107" t="s">
        <v>382</v>
      </c>
      <c r="C11" s="241" t="s">
        <v>385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6">
        <f t="shared" si="0"/>
        <v>0</v>
      </c>
      <c r="Z11" s="236"/>
      <c r="AA11" s="106"/>
      <c r="AC11" s="105"/>
      <c r="AD11" s="107" t="s">
        <v>382</v>
      </c>
      <c r="AE11" s="241" t="s">
        <v>401</v>
      </c>
      <c r="AF11" s="241"/>
      <c r="AG11" s="241"/>
      <c r="AH11" s="241"/>
      <c r="AI11" s="241"/>
      <c r="AJ11" s="241"/>
      <c r="AK11" s="241"/>
      <c r="AL11" s="241"/>
      <c r="AM11" s="241"/>
      <c r="AN11" s="241"/>
      <c r="AO11" s="239">
        <v>0</v>
      </c>
      <c r="AP11" s="239"/>
      <c r="AQ11" s="239"/>
      <c r="AR11" s="239">
        <v>0</v>
      </c>
      <c r="AS11" s="239"/>
      <c r="AT11" s="239"/>
      <c r="AU11" s="239">
        <v>0</v>
      </c>
      <c r="AV11" s="239"/>
      <c r="AW11" s="239"/>
      <c r="AX11" s="239">
        <v>0</v>
      </c>
      <c r="AY11" s="239"/>
      <c r="AZ11" s="239"/>
      <c r="BA11" s="236">
        <f t="shared" si="1"/>
        <v>0</v>
      </c>
      <c r="BB11" s="236"/>
      <c r="BC11" s="106"/>
      <c r="BE11" s="105"/>
      <c r="BF11" s="107" t="s">
        <v>382</v>
      </c>
      <c r="BG11" s="240" t="s">
        <v>400</v>
      </c>
      <c r="BH11" s="240"/>
      <c r="BI11" s="240"/>
      <c r="BJ11" s="240"/>
      <c r="BK11" s="240"/>
      <c r="BL11" s="240"/>
      <c r="BM11" s="240"/>
      <c r="BN11" s="240"/>
      <c r="BO11" s="240"/>
      <c r="BP11" s="240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6">
        <f t="shared" si="2"/>
        <v>0</v>
      </c>
      <c r="CD11" s="236"/>
      <c r="CE11" s="106"/>
    </row>
    <row r="12" spans="1:83" s="111" customFormat="1" ht="11.25">
      <c r="A12" s="108"/>
      <c r="B12" s="109"/>
      <c r="C12" s="234" t="s">
        <v>386</v>
      </c>
      <c r="D12" s="234"/>
      <c r="E12" s="234"/>
      <c r="F12" s="234"/>
      <c r="G12" s="234"/>
      <c r="H12" s="234"/>
      <c r="I12" s="234"/>
      <c r="J12" s="234"/>
      <c r="K12" s="234"/>
      <c r="L12" s="234"/>
      <c r="M12" s="236">
        <f>SUM(M6:O11)</f>
        <v>131</v>
      </c>
      <c r="N12" s="236"/>
      <c r="O12" s="236"/>
      <c r="P12" s="236">
        <f>SUM(P6:R11)</f>
        <v>129</v>
      </c>
      <c r="Q12" s="236"/>
      <c r="R12" s="236"/>
      <c r="S12" s="236">
        <f>SUM(S6:U11)</f>
        <v>122</v>
      </c>
      <c r="T12" s="236"/>
      <c r="U12" s="236"/>
      <c r="V12" s="236">
        <f>SUM(V6:X11)</f>
        <v>124</v>
      </c>
      <c r="W12" s="236"/>
      <c r="X12" s="236"/>
      <c r="Y12" s="109"/>
      <c r="Z12" s="109"/>
      <c r="AA12" s="110"/>
      <c r="AC12" s="108"/>
      <c r="AD12" s="109"/>
      <c r="AE12" s="234" t="s">
        <v>386</v>
      </c>
      <c r="AF12" s="234"/>
      <c r="AG12" s="234"/>
      <c r="AH12" s="234"/>
      <c r="AI12" s="234"/>
      <c r="AJ12" s="234"/>
      <c r="AK12" s="234"/>
      <c r="AL12" s="234"/>
      <c r="AM12" s="234"/>
      <c r="AN12" s="234"/>
      <c r="AO12" s="236">
        <f>SUM(AO6:AQ11)</f>
        <v>129</v>
      </c>
      <c r="AP12" s="236"/>
      <c r="AQ12" s="236"/>
      <c r="AR12" s="236">
        <f>SUM(AR6:AT11)</f>
        <v>129</v>
      </c>
      <c r="AS12" s="236"/>
      <c r="AT12" s="236"/>
      <c r="AU12" s="236">
        <f>SUM(AU6:AW11)</f>
        <v>127</v>
      </c>
      <c r="AV12" s="236"/>
      <c r="AW12" s="236"/>
      <c r="AX12" s="236">
        <f>SUM(AX6:AZ11)</f>
        <v>125</v>
      </c>
      <c r="AY12" s="236"/>
      <c r="AZ12" s="236"/>
      <c r="BA12" s="109"/>
      <c r="BB12" s="109"/>
      <c r="BC12" s="110"/>
      <c r="BE12" s="108"/>
      <c r="BF12" s="109"/>
      <c r="BG12" s="234" t="s">
        <v>386</v>
      </c>
      <c r="BH12" s="234"/>
      <c r="BI12" s="234"/>
      <c r="BJ12" s="234"/>
      <c r="BK12" s="234"/>
      <c r="BL12" s="234"/>
      <c r="BM12" s="234"/>
      <c r="BN12" s="234"/>
      <c r="BO12" s="234"/>
      <c r="BP12" s="234"/>
      <c r="BQ12" s="236">
        <f>SUM(BQ6:BS11)</f>
        <v>130</v>
      </c>
      <c r="BR12" s="236"/>
      <c r="BS12" s="236"/>
      <c r="BT12" s="236">
        <f>SUM(BT6:BV11)</f>
        <v>129</v>
      </c>
      <c r="BU12" s="236"/>
      <c r="BV12" s="236"/>
      <c r="BW12" s="236">
        <f>SUM(BW6:BY11)</f>
        <v>133</v>
      </c>
      <c r="BX12" s="236"/>
      <c r="BY12" s="236"/>
      <c r="BZ12" s="236">
        <f>SUM(BZ6:CB11)</f>
        <v>123</v>
      </c>
      <c r="CA12" s="236"/>
      <c r="CB12" s="236"/>
      <c r="CC12" s="109"/>
      <c r="CD12" s="109"/>
      <c r="CE12" s="110"/>
    </row>
    <row r="13" spans="1:83" ht="15">
      <c r="A13" s="105"/>
      <c r="B13" s="112"/>
      <c r="C13" s="234" t="s">
        <v>387</v>
      </c>
      <c r="D13" s="234"/>
      <c r="E13" s="234"/>
      <c r="F13" s="234"/>
      <c r="G13" s="234"/>
      <c r="H13" s="234"/>
      <c r="I13" s="234"/>
      <c r="J13" s="234"/>
      <c r="K13" s="234"/>
      <c r="L13" s="234"/>
      <c r="M13" s="236"/>
      <c r="N13" s="236"/>
      <c r="O13" s="236"/>
      <c r="P13" s="236">
        <f>M12+P12</f>
        <v>260</v>
      </c>
      <c r="Q13" s="236"/>
      <c r="R13" s="236"/>
      <c r="S13" s="236">
        <f>P13+S12</f>
        <v>382</v>
      </c>
      <c r="T13" s="236"/>
      <c r="U13" s="236"/>
      <c r="V13" s="237">
        <f>S13+V12</f>
        <v>506</v>
      </c>
      <c r="W13" s="237"/>
      <c r="X13" s="237"/>
      <c r="Y13" s="238"/>
      <c r="Z13" s="238"/>
      <c r="AA13" s="106"/>
      <c r="AC13" s="105"/>
      <c r="AD13" s="112"/>
      <c r="AE13" s="234" t="s">
        <v>387</v>
      </c>
      <c r="AF13" s="234"/>
      <c r="AG13" s="234"/>
      <c r="AH13" s="234"/>
      <c r="AI13" s="234"/>
      <c r="AJ13" s="234"/>
      <c r="AK13" s="234"/>
      <c r="AL13" s="234"/>
      <c r="AM13" s="234"/>
      <c r="AN13" s="234"/>
      <c r="AO13" s="236"/>
      <c r="AP13" s="236"/>
      <c r="AQ13" s="236"/>
      <c r="AR13" s="236">
        <f>AO12+AR12</f>
        <v>258</v>
      </c>
      <c r="AS13" s="236"/>
      <c r="AT13" s="236"/>
      <c r="AU13" s="236">
        <f>AR13+AU12</f>
        <v>385</v>
      </c>
      <c r="AV13" s="236"/>
      <c r="AW13" s="236"/>
      <c r="AX13" s="237">
        <f>AU13+AX12</f>
        <v>510</v>
      </c>
      <c r="AY13" s="237"/>
      <c r="AZ13" s="237"/>
      <c r="BA13" s="238"/>
      <c r="BB13" s="238"/>
      <c r="BC13" s="106"/>
      <c r="BE13" s="105"/>
      <c r="BF13" s="112"/>
      <c r="BG13" s="234" t="s">
        <v>387</v>
      </c>
      <c r="BH13" s="234"/>
      <c r="BI13" s="234"/>
      <c r="BJ13" s="234"/>
      <c r="BK13" s="234"/>
      <c r="BL13" s="234"/>
      <c r="BM13" s="234"/>
      <c r="BN13" s="234"/>
      <c r="BO13" s="234"/>
      <c r="BP13" s="234"/>
      <c r="BQ13" s="236"/>
      <c r="BR13" s="236"/>
      <c r="BS13" s="236"/>
      <c r="BT13" s="236">
        <f>BQ12+BT12</f>
        <v>259</v>
      </c>
      <c r="BU13" s="236"/>
      <c r="BV13" s="236"/>
      <c r="BW13" s="236">
        <f>BT13+BW12</f>
        <v>392</v>
      </c>
      <c r="BX13" s="236"/>
      <c r="BY13" s="236"/>
      <c r="BZ13" s="237">
        <f>BW13+BZ12</f>
        <v>515</v>
      </c>
      <c r="CA13" s="237"/>
      <c r="CB13" s="237"/>
      <c r="CC13" s="238"/>
      <c r="CD13" s="238"/>
      <c r="CE13" s="106"/>
    </row>
    <row r="14" spans="1:83" ht="12.75">
      <c r="A14" s="105"/>
      <c r="B14" s="112"/>
      <c r="C14" s="234" t="s">
        <v>388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3" t="s">
        <v>424</v>
      </c>
      <c r="N14" s="233"/>
      <c r="O14" s="233"/>
      <c r="P14" s="233" t="s">
        <v>424</v>
      </c>
      <c r="Q14" s="233"/>
      <c r="R14" s="233"/>
      <c r="S14" s="233" t="s">
        <v>390</v>
      </c>
      <c r="T14" s="233"/>
      <c r="U14" s="233"/>
      <c r="V14" s="233" t="s">
        <v>390</v>
      </c>
      <c r="W14" s="233"/>
      <c r="X14" s="233"/>
      <c r="Y14" s="235"/>
      <c r="Z14" s="235"/>
      <c r="AA14" s="106"/>
      <c r="AC14" s="105"/>
      <c r="AD14" s="112"/>
      <c r="AE14" s="234" t="s">
        <v>388</v>
      </c>
      <c r="AF14" s="234"/>
      <c r="AG14" s="234"/>
      <c r="AH14" s="234"/>
      <c r="AI14" s="234"/>
      <c r="AJ14" s="234"/>
      <c r="AK14" s="234"/>
      <c r="AL14" s="234"/>
      <c r="AM14" s="234"/>
      <c r="AN14" s="234"/>
      <c r="AO14" s="233" t="s">
        <v>390</v>
      </c>
      <c r="AP14" s="233"/>
      <c r="AQ14" s="233"/>
      <c r="AR14" s="233" t="s">
        <v>390</v>
      </c>
      <c r="AS14" s="233"/>
      <c r="AT14" s="233"/>
      <c r="AU14" s="233" t="s">
        <v>423</v>
      </c>
      <c r="AV14" s="233"/>
      <c r="AW14" s="233"/>
      <c r="AX14" s="233" t="s">
        <v>423</v>
      </c>
      <c r="AY14" s="233"/>
      <c r="AZ14" s="233"/>
      <c r="BA14" s="235"/>
      <c r="BB14" s="235"/>
      <c r="BC14" s="106"/>
      <c r="BE14" s="105"/>
      <c r="BF14" s="112"/>
      <c r="BG14" s="234" t="s">
        <v>388</v>
      </c>
      <c r="BH14" s="234"/>
      <c r="BI14" s="234"/>
      <c r="BJ14" s="234"/>
      <c r="BK14" s="234"/>
      <c r="BL14" s="234"/>
      <c r="BM14" s="234"/>
      <c r="BN14" s="234"/>
      <c r="BO14" s="234"/>
      <c r="BP14" s="234"/>
      <c r="BQ14" s="233" t="s">
        <v>423</v>
      </c>
      <c r="BR14" s="233"/>
      <c r="BS14" s="233"/>
      <c r="BT14" s="233" t="s">
        <v>423</v>
      </c>
      <c r="BU14" s="233"/>
      <c r="BV14" s="233"/>
      <c r="BW14" s="233" t="s">
        <v>424</v>
      </c>
      <c r="BX14" s="233"/>
      <c r="BY14" s="233"/>
      <c r="BZ14" s="233" t="s">
        <v>424</v>
      </c>
      <c r="CA14" s="233"/>
      <c r="CB14" s="233"/>
      <c r="CC14" s="235"/>
      <c r="CD14" s="235"/>
      <c r="CE14" s="106"/>
    </row>
    <row r="15" spans="1:83" ht="6" customHeight="1">
      <c r="A15" s="113"/>
      <c r="B15" s="11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6"/>
      <c r="AC15" s="113"/>
      <c r="AD15" s="114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6"/>
      <c r="BE15" s="113"/>
      <c r="BF15" s="114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6"/>
    </row>
    <row r="16" ht="12.75">
      <c r="B16" s="117"/>
    </row>
    <row r="17" spans="1:83" ht="6" customHeigh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4"/>
      <c r="AC17" s="102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4"/>
      <c r="BE17" s="102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4"/>
    </row>
    <row r="18" spans="1:83" ht="14.25">
      <c r="A18" s="105"/>
      <c r="B18" s="243" t="s">
        <v>73</v>
      </c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2" t="s">
        <v>369</v>
      </c>
      <c r="U18" s="242"/>
      <c r="V18" s="244" t="s">
        <v>295</v>
      </c>
      <c r="W18" s="244"/>
      <c r="X18" s="244"/>
      <c r="Y18" s="242">
        <v>3</v>
      </c>
      <c r="Z18" s="242"/>
      <c r="AA18" s="106"/>
      <c r="AC18" s="105"/>
      <c r="AD18" s="243" t="s">
        <v>368</v>
      </c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2" t="s">
        <v>12</v>
      </c>
      <c r="AW18" s="242"/>
      <c r="AX18" s="244" t="s">
        <v>295</v>
      </c>
      <c r="AY18" s="244"/>
      <c r="AZ18" s="244"/>
      <c r="BA18" s="242">
        <v>2</v>
      </c>
      <c r="BB18" s="242"/>
      <c r="BC18" s="106"/>
      <c r="BE18" s="105"/>
      <c r="BF18" s="243" t="s">
        <v>192</v>
      </c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2" t="s">
        <v>369</v>
      </c>
      <c r="BY18" s="242"/>
      <c r="BZ18" s="244" t="s">
        <v>295</v>
      </c>
      <c r="CA18" s="244"/>
      <c r="CB18" s="244"/>
      <c r="CC18" s="242">
        <v>0</v>
      </c>
      <c r="CD18" s="242"/>
      <c r="CE18" s="106"/>
    </row>
    <row r="19" spans="1:83" ht="12.75">
      <c r="A19" s="105"/>
      <c r="B19" s="107">
        <v>1</v>
      </c>
      <c r="C19" s="241" t="s">
        <v>372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39">
        <v>25</v>
      </c>
      <c r="N19" s="239"/>
      <c r="O19" s="239"/>
      <c r="P19" s="239">
        <v>26</v>
      </c>
      <c r="Q19" s="239"/>
      <c r="R19" s="239"/>
      <c r="S19" s="239">
        <v>23</v>
      </c>
      <c r="T19" s="239"/>
      <c r="U19" s="239"/>
      <c r="V19" s="239">
        <v>25</v>
      </c>
      <c r="W19" s="239"/>
      <c r="X19" s="239"/>
      <c r="Y19" s="236">
        <f aca="true" t="shared" si="3" ref="Y19:Y24">SUM(M19:X19)</f>
        <v>99</v>
      </c>
      <c r="Z19" s="236"/>
      <c r="AA19" s="106"/>
      <c r="AC19" s="105"/>
      <c r="AD19" s="107">
        <v>1</v>
      </c>
      <c r="AE19" s="241" t="s">
        <v>371</v>
      </c>
      <c r="AF19" s="241"/>
      <c r="AG19" s="241"/>
      <c r="AH19" s="241"/>
      <c r="AI19" s="241"/>
      <c r="AJ19" s="241"/>
      <c r="AK19" s="241"/>
      <c r="AL19" s="241"/>
      <c r="AM19" s="241"/>
      <c r="AN19" s="241"/>
      <c r="AO19" s="239">
        <v>28</v>
      </c>
      <c r="AP19" s="239"/>
      <c r="AQ19" s="239"/>
      <c r="AR19" s="239">
        <v>26</v>
      </c>
      <c r="AS19" s="239"/>
      <c r="AT19" s="239"/>
      <c r="AU19" s="239">
        <v>22</v>
      </c>
      <c r="AV19" s="239"/>
      <c r="AW19" s="239"/>
      <c r="AX19" s="239">
        <v>27</v>
      </c>
      <c r="AY19" s="239"/>
      <c r="AZ19" s="239"/>
      <c r="BA19" s="236">
        <f aca="true" t="shared" si="4" ref="BA19:BA24">SUM(AO19:AZ19)</f>
        <v>103</v>
      </c>
      <c r="BB19" s="236"/>
      <c r="BC19" s="106"/>
      <c r="BE19" s="105"/>
      <c r="BF19" s="107">
        <v>1</v>
      </c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39">
        <v>126</v>
      </c>
      <c r="BR19" s="239"/>
      <c r="BS19" s="239"/>
      <c r="BT19" s="239">
        <v>126</v>
      </c>
      <c r="BU19" s="239"/>
      <c r="BV19" s="239"/>
      <c r="BW19" s="239">
        <v>126</v>
      </c>
      <c r="BX19" s="239"/>
      <c r="BY19" s="239"/>
      <c r="BZ19" s="239">
        <v>126</v>
      </c>
      <c r="CA19" s="239"/>
      <c r="CB19" s="239"/>
      <c r="CC19" s="236">
        <f aca="true" t="shared" si="5" ref="CC19:CC24">SUM(BQ19:CB19)</f>
        <v>504</v>
      </c>
      <c r="CD19" s="236"/>
      <c r="CE19" s="106"/>
    </row>
    <row r="20" spans="1:83" ht="12.75">
      <c r="A20" s="105"/>
      <c r="B20" s="107">
        <v>2</v>
      </c>
      <c r="C20" s="241" t="s">
        <v>384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39">
        <v>30</v>
      </c>
      <c r="N20" s="239"/>
      <c r="O20" s="239"/>
      <c r="P20" s="239">
        <v>30</v>
      </c>
      <c r="Q20" s="239"/>
      <c r="R20" s="239"/>
      <c r="S20" s="239">
        <v>0</v>
      </c>
      <c r="T20" s="239"/>
      <c r="U20" s="239"/>
      <c r="V20" s="239">
        <v>0</v>
      </c>
      <c r="W20" s="239"/>
      <c r="X20" s="239"/>
      <c r="Y20" s="236">
        <f t="shared" si="3"/>
        <v>60</v>
      </c>
      <c r="Z20" s="236"/>
      <c r="AA20" s="106"/>
      <c r="AC20" s="105"/>
      <c r="AD20" s="107">
        <v>2</v>
      </c>
      <c r="AE20" s="241" t="s">
        <v>417</v>
      </c>
      <c r="AF20" s="241"/>
      <c r="AG20" s="241"/>
      <c r="AH20" s="241"/>
      <c r="AI20" s="241"/>
      <c r="AJ20" s="241"/>
      <c r="AK20" s="241"/>
      <c r="AL20" s="241"/>
      <c r="AM20" s="241"/>
      <c r="AN20" s="241"/>
      <c r="AO20" s="239">
        <v>26</v>
      </c>
      <c r="AP20" s="239"/>
      <c r="AQ20" s="239"/>
      <c r="AR20" s="239">
        <v>25</v>
      </c>
      <c r="AS20" s="239"/>
      <c r="AT20" s="239"/>
      <c r="AU20" s="239">
        <v>24</v>
      </c>
      <c r="AV20" s="239"/>
      <c r="AW20" s="239"/>
      <c r="AX20" s="239">
        <v>26</v>
      </c>
      <c r="AY20" s="239"/>
      <c r="AZ20" s="239"/>
      <c r="BA20" s="236">
        <f t="shared" si="4"/>
        <v>101</v>
      </c>
      <c r="BB20" s="236"/>
      <c r="BC20" s="106"/>
      <c r="BE20" s="105"/>
      <c r="BF20" s="107">
        <v>2</v>
      </c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39">
        <v>126</v>
      </c>
      <c r="BR20" s="239"/>
      <c r="BS20" s="239"/>
      <c r="BT20" s="239">
        <v>126</v>
      </c>
      <c r="BU20" s="239"/>
      <c r="BV20" s="239"/>
      <c r="BW20" s="239">
        <v>126</v>
      </c>
      <c r="BX20" s="239"/>
      <c r="BY20" s="239"/>
      <c r="BZ20" s="239">
        <v>126</v>
      </c>
      <c r="CA20" s="239"/>
      <c r="CB20" s="239"/>
      <c r="CC20" s="236">
        <f t="shared" si="5"/>
        <v>504</v>
      </c>
      <c r="CD20" s="236"/>
      <c r="CE20" s="106"/>
    </row>
    <row r="21" spans="1:83" ht="12.75">
      <c r="A21" s="105"/>
      <c r="B21" s="107">
        <v>3</v>
      </c>
      <c r="C21" s="241" t="s">
        <v>377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39">
        <v>28</v>
      </c>
      <c r="N21" s="239"/>
      <c r="O21" s="239"/>
      <c r="P21" s="239">
        <v>28</v>
      </c>
      <c r="Q21" s="239"/>
      <c r="R21" s="239"/>
      <c r="S21" s="239">
        <v>28</v>
      </c>
      <c r="T21" s="239"/>
      <c r="U21" s="239"/>
      <c r="V21" s="239">
        <v>23</v>
      </c>
      <c r="W21" s="239"/>
      <c r="X21" s="239"/>
      <c r="Y21" s="236">
        <f t="shared" si="3"/>
        <v>107</v>
      </c>
      <c r="Z21" s="236"/>
      <c r="AA21" s="106"/>
      <c r="AC21" s="105"/>
      <c r="AD21" s="107">
        <v>3</v>
      </c>
      <c r="AE21" s="241" t="s">
        <v>434</v>
      </c>
      <c r="AF21" s="241"/>
      <c r="AG21" s="241"/>
      <c r="AH21" s="241"/>
      <c r="AI21" s="241"/>
      <c r="AJ21" s="241"/>
      <c r="AK21" s="241"/>
      <c r="AL21" s="241"/>
      <c r="AM21" s="241"/>
      <c r="AN21" s="241"/>
      <c r="AO21" s="239">
        <v>29</v>
      </c>
      <c r="AP21" s="239"/>
      <c r="AQ21" s="239"/>
      <c r="AR21" s="239">
        <v>27</v>
      </c>
      <c r="AS21" s="239"/>
      <c r="AT21" s="239"/>
      <c r="AU21" s="239">
        <v>35</v>
      </c>
      <c r="AV21" s="239"/>
      <c r="AW21" s="239"/>
      <c r="AX21" s="239">
        <v>0</v>
      </c>
      <c r="AY21" s="239"/>
      <c r="AZ21" s="239"/>
      <c r="BA21" s="236">
        <f t="shared" si="4"/>
        <v>91</v>
      </c>
      <c r="BB21" s="236"/>
      <c r="BC21" s="106"/>
      <c r="BE21" s="105"/>
      <c r="BF21" s="107">
        <v>3</v>
      </c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39">
        <v>126</v>
      </c>
      <c r="BR21" s="239"/>
      <c r="BS21" s="239"/>
      <c r="BT21" s="239">
        <v>126</v>
      </c>
      <c r="BU21" s="239"/>
      <c r="BV21" s="239"/>
      <c r="BW21" s="239">
        <v>126</v>
      </c>
      <c r="BX21" s="239"/>
      <c r="BY21" s="239"/>
      <c r="BZ21" s="239">
        <v>126</v>
      </c>
      <c r="CA21" s="239"/>
      <c r="CB21" s="239"/>
      <c r="CC21" s="236">
        <f t="shared" si="5"/>
        <v>504</v>
      </c>
      <c r="CD21" s="236"/>
      <c r="CE21" s="106"/>
    </row>
    <row r="22" spans="1:83" ht="12.75">
      <c r="A22" s="105"/>
      <c r="B22" s="107">
        <v>4</v>
      </c>
      <c r="C22" s="241" t="s">
        <v>420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39">
        <v>29</v>
      </c>
      <c r="N22" s="239"/>
      <c r="O22" s="239"/>
      <c r="P22" s="239">
        <v>25</v>
      </c>
      <c r="Q22" s="239"/>
      <c r="R22" s="239"/>
      <c r="S22" s="239">
        <v>26</v>
      </c>
      <c r="T22" s="239"/>
      <c r="U22" s="239"/>
      <c r="V22" s="239">
        <v>24</v>
      </c>
      <c r="W22" s="239"/>
      <c r="X22" s="239"/>
      <c r="Y22" s="236">
        <f t="shared" si="3"/>
        <v>104</v>
      </c>
      <c r="Z22" s="236"/>
      <c r="AA22" s="106"/>
      <c r="AC22" s="105"/>
      <c r="AD22" s="107">
        <v>4</v>
      </c>
      <c r="AE22" s="241" t="s">
        <v>383</v>
      </c>
      <c r="AF22" s="241"/>
      <c r="AG22" s="241"/>
      <c r="AH22" s="241"/>
      <c r="AI22" s="241"/>
      <c r="AJ22" s="241"/>
      <c r="AK22" s="241"/>
      <c r="AL22" s="241"/>
      <c r="AM22" s="241"/>
      <c r="AN22" s="241"/>
      <c r="AO22" s="239">
        <v>28</v>
      </c>
      <c r="AP22" s="239"/>
      <c r="AQ22" s="239"/>
      <c r="AR22" s="239">
        <v>29</v>
      </c>
      <c r="AS22" s="239"/>
      <c r="AT22" s="239"/>
      <c r="AU22" s="239">
        <v>29</v>
      </c>
      <c r="AV22" s="239"/>
      <c r="AW22" s="239"/>
      <c r="AX22" s="239">
        <v>28</v>
      </c>
      <c r="AY22" s="239"/>
      <c r="AZ22" s="239"/>
      <c r="BA22" s="236">
        <f t="shared" si="4"/>
        <v>114</v>
      </c>
      <c r="BB22" s="236"/>
      <c r="BC22" s="106"/>
      <c r="BE22" s="105"/>
      <c r="BF22" s="107">
        <v>4</v>
      </c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39">
        <v>126</v>
      </c>
      <c r="BR22" s="239"/>
      <c r="BS22" s="239"/>
      <c r="BT22" s="239">
        <v>126</v>
      </c>
      <c r="BU22" s="239"/>
      <c r="BV22" s="239"/>
      <c r="BW22" s="239">
        <v>126</v>
      </c>
      <c r="BX22" s="239"/>
      <c r="BY22" s="239"/>
      <c r="BZ22" s="239">
        <v>126</v>
      </c>
      <c r="CA22" s="239"/>
      <c r="CB22" s="239"/>
      <c r="CC22" s="236">
        <f t="shared" si="5"/>
        <v>504</v>
      </c>
      <c r="CD22" s="236"/>
      <c r="CE22" s="106"/>
    </row>
    <row r="23" spans="1:83" ht="12.75">
      <c r="A23" s="105"/>
      <c r="B23" s="107">
        <v>5</v>
      </c>
      <c r="C23" s="241" t="s">
        <v>380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39">
        <v>24</v>
      </c>
      <c r="N23" s="239"/>
      <c r="O23" s="239"/>
      <c r="P23" s="239">
        <v>26</v>
      </c>
      <c r="Q23" s="239"/>
      <c r="R23" s="239"/>
      <c r="S23" s="239">
        <v>26</v>
      </c>
      <c r="T23" s="239"/>
      <c r="U23" s="239"/>
      <c r="V23" s="239">
        <v>26</v>
      </c>
      <c r="W23" s="239"/>
      <c r="X23" s="239"/>
      <c r="Y23" s="236">
        <f t="shared" si="3"/>
        <v>102</v>
      </c>
      <c r="Z23" s="236"/>
      <c r="AA23" s="106"/>
      <c r="AC23" s="105"/>
      <c r="AD23" s="107">
        <v>5</v>
      </c>
      <c r="AE23" s="241" t="s">
        <v>379</v>
      </c>
      <c r="AF23" s="241"/>
      <c r="AG23" s="241"/>
      <c r="AH23" s="241"/>
      <c r="AI23" s="241"/>
      <c r="AJ23" s="241"/>
      <c r="AK23" s="241"/>
      <c r="AL23" s="241"/>
      <c r="AM23" s="241"/>
      <c r="AN23" s="241"/>
      <c r="AO23" s="239">
        <v>24</v>
      </c>
      <c r="AP23" s="239"/>
      <c r="AQ23" s="239"/>
      <c r="AR23" s="239">
        <v>24</v>
      </c>
      <c r="AS23" s="239"/>
      <c r="AT23" s="239"/>
      <c r="AU23" s="239">
        <v>22</v>
      </c>
      <c r="AV23" s="239"/>
      <c r="AW23" s="239"/>
      <c r="AX23" s="239">
        <v>21</v>
      </c>
      <c r="AY23" s="239"/>
      <c r="AZ23" s="239"/>
      <c r="BA23" s="236">
        <f t="shared" si="4"/>
        <v>91</v>
      </c>
      <c r="BB23" s="236"/>
      <c r="BC23" s="106"/>
      <c r="BE23" s="105"/>
      <c r="BF23" s="107">
        <v>5</v>
      </c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39">
        <v>126</v>
      </c>
      <c r="BR23" s="239"/>
      <c r="BS23" s="239"/>
      <c r="BT23" s="239">
        <v>126</v>
      </c>
      <c r="BU23" s="239"/>
      <c r="BV23" s="239"/>
      <c r="BW23" s="239">
        <v>126</v>
      </c>
      <c r="BX23" s="239"/>
      <c r="BY23" s="239"/>
      <c r="BZ23" s="239">
        <v>126</v>
      </c>
      <c r="CA23" s="239"/>
      <c r="CB23" s="239"/>
      <c r="CC23" s="236">
        <f t="shared" si="5"/>
        <v>504</v>
      </c>
      <c r="CD23" s="236"/>
      <c r="CE23" s="106"/>
    </row>
    <row r="24" spans="1:83" ht="12.75">
      <c r="A24" s="105"/>
      <c r="B24" s="107" t="s">
        <v>382</v>
      </c>
      <c r="C24" s="241" t="s">
        <v>375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39">
        <v>0</v>
      </c>
      <c r="N24" s="239"/>
      <c r="O24" s="239"/>
      <c r="P24" s="239">
        <v>0</v>
      </c>
      <c r="Q24" s="239"/>
      <c r="R24" s="239"/>
      <c r="S24" s="239">
        <v>26</v>
      </c>
      <c r="T24" s="239"/>
      <c r="U24" s="239"/>
      <c r="V24" s="239">
        <v>27</v>
      </c>
      <c r="W24" s="239"/>
      <c r="X24" s="239"/>
      <c r="Y24" s="236">
        <f t="shared" si="3"/>
        <v>53</v>
      </c>
      <c r="Z24" s="236"/>
      <c r="AA24" s="106"/>
      <c r="AC24" s="105"/>
      <c r="AD24" s="107" t="s">
        <v>382</v>
      </c>
      <c r="AE24" s="241" t="s">
        <v>374</v>
      </c>
      <c r="AF24" s="241"/>
      <c r="AG24" s="241"/>
      <c r="AH24" s="241"/>
      <c r="AI24" s="241"/>
      <c r="AJ24" s="241"/>
      <c r="AK24" s="241"/>
      <c r="AL24" s="241"/>
      <c r="AM24" s="241"/>
      <c r="AN24" s="241"/>
      <c r="AO24" s="239">
        <v>0</v>
      </c>
      <c r="AP24" s="239"/>
      <c r="AQ24" s="239"/>
      <c r="AR24" s="239">
        <v>0</v>
      </c>
      <c r="AS24" s="239"/>
      <c r="AT24" s="239"/>
      <c r="AU24" s="239">
        <v>0</v>
      </c>
      <c r="AV24" s="239"/>
      <c r="AW24" s="239"/>
      <c r="AX24" s="239">
        <v>27</v>
      </c>
      <c r="AY24" s="239"/>
      <c r="AZ24" s="239"/>
      <c r="BA24" s="236">
        <f t="shared" si="4"/>
        <v>27</v>
      </c>
      <c r="BB24" s="236"/>
      <c r="BC24" s="106"/>
      <c r="BE24" s="105"/>
      <c r="BF24" s="107" t="s">
        <v>382</v>
      </c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6">
        <f t="shared" si="5"/>
        <v>0</v>
      </c>
      <c r="CD24" s="236"/>
      <c r="CE24" s="106"/>
    </row>
    <row r="25" spans="1:83" s="111" customFormat="1" ht="11.25">
      <c r="A25" s="108"/>
      <c r="B25" s="109"/>
      <c r="C25" s="234" t="s">
        <v>386</v>
      </c>
      <c r="D25" s="234"/>
      <c r="E25" s="234"/>
      <c r="F25" s="234"/>
      <c r="G25" s="234"/>
      <c r="H25" s="234"/>
      <c r="I25" s="234"/>
      <c r="J25" s="234"/>
      <c r="K25" s="234"/>
      <c r="L25" s="234"/>
      <c r="M25" s="236">
        <f>SUM(M19:O24)</f>
        <v>136</v>
      </c>
      <c r="N25" s="236"/>
      <c r="O25" s="236"/>
      <c r="P25" s="236">
        <f>SUM(P19:R24)</f>
        <v>135</v>
      </c>
      <c r="Q25" s="236"/>
      <c r="R25" s="236"/>
      <c r="S25" s="236">
        <f>SUM(S19:U24)</f>
        <v>129</v>
      </c>
      <c r="T25" s="236"/>
      <c r="U25" s="236"/>
      <c r="V25" s="236">
        <f>SUM(V19:X24)</f>
        <v>125</v>
      </c>
      <c r="W25" s="236"/>
      <c r="X25" s="236"/>
      <c r="Y25" s="109"/>
      <c r="Z25" s="109"/>
      <c r="AA25" s="110"/>
      <c r="AC25" s="108"/>
      <c r="AD25" s="109"/>
      <c r="AE25" s="234" t="s">
        <v>386</v>
      </c>
      <c r="AF25" s="234"/>
      <c r="AG25" s="234"/>
      <c r="AH25" s="234"/>
      <c r="AI25" s="234"/>
      <c r="AJ25" s="234"/>
      <c r="AK25" s="234"/>
      <c r="AL25" s="234"/>
      <c r="AM25" s="234"/>
      <c r="AN25" s="234"/>
      <c r="AO25" s="236">
        <f>SUM(AO19:AQ24)</f>
        <v>135</v>
      </c>
      <c r="AP25" s="236"/>
      <c r="AQ25" s="236"/>
      <c r="AR25" s="236">
        <f>SUM(AR19:AT24)</f>
        <v>131</v>
      </c>
      <c r="AS25" s="236"/>
      <c r="AT25" s="236"/>
      <c r="AU25" s="236">
        <f>SUM(AU19:AW24)</f>
        <v>132</v>
      </c>
      <c r="AV25" s="236"/>
      <c r="AW25" s="236"/>
      <c r="AX25" s="236">
        <f>SUM(AX19:AZ24)</f>
        <v>129</v>
      </c>
      <c r="AY25" s="236"/>
      <c r="AZ25" s="236"/>
      <c r="BA25" s="109"/>
      <c r="BB25" s="109"/>
      <c r="BC25" s="110"/>
      <c r="BE25" s="108"/>
      <c r="BF25" s="109"/>
      <c r="BG25" s="234" t="s">
        <v>386</v>
      </c>
      <c r="BH25" s="234"/>
      <c r="BI25" s="234"/>
      <c r="BJ25" s="234"/>
      <c r="BK25" s="234"/>
      <c r="BL25" s="234"/>
      <c r="BM25" s="234"/>
      <c r="BN25" s="234"/>
      <c r="BO25" s="234"/>
      <c r="BP25" s="234"/>
      <c r="BQ25" s="236">
        <f>SUM(BQ19:BS24)</f>
        <v>630</v>
      </c>
      <c r="BR25" s="236"/>
      <c r="BS25" s="236"/>
      <c r="BT25" s="236">
        <f>SUM(BT19:BV24)</f>
        <v>630</v>
      </c>
      <c r="BU25" s="236"/>
      <c r="BV25" s="236"/>
      <c r="BW25" s="236">
        <f>SUM(BW19:BY24)</f>
        <v>630</v>
      </c>
      <c r="BX25" s="236"/>
      <c r="BY25" s="236"/>
      <c r="BZ25" s="236">
        <f>SUM(BZ19:CB24)</f>
        <v>630</v>
      </c>
      <c r="CA25" s="236"/>
      <c r="CB25" s="236"/>
      <c r="CC25" s="109"/>
      <c r="CD25" s="109"/>
      <c r="CE25" s="110"/>
    </row>
    <row r="26" spans="1:83" ht="15">
      <c r="A26" s="105"/>
      <c r="B26" s="112"/>
      <c r="C26" s="234" t="s">
        <v>387</v>
      </c>
      <c r="D26" s="234"/>
      <c r="E26" s="234"/>
      <c r="F26" s="234"/>
      <c r="G26" s="234"/>
      <c r="H26" s="234"/>
      <c r="I26" s="234"/>
      <c r="J26" s="234"/>
      <c r="K26" s="234"/>
      <c r="L26" s="234"/>
      <c r="M26" s="236"/>
      <c r="N26" s="236"/>
      <c r="O26" s="236"/>
      <c r="P26" s="236">
        <f>M25+P25</f>
        <v>271</v>
      </c>
      <c r="Q26" s="236"/>
      <c r="R26" s="236"/>
      <c r="S26" s="236">
        <f>P26+S25</f>
        <v>400</v>
      </c>
      <c r="T26" s="236"/>
      <c r="U26" s="236"/>
      <c r="V26" s="237">
        <f>S26+V25</f>
        <v>525</v>
      </c>
      <c r="W26" s="237"/>
      <c r="X26" s="237"/>
      <c r="Y26" s="238"/>
      <c r="Z26" s="238"/>
      <c r="AA26" s="106"/>
      <c r="AC26" s="105"/>
      <c r="AD26" s="112"/>
      <c r="AE26" s="234" t="s">
        <v>387</v>
      </c>
      <c r="AF26" s="234"/>
      <c r="AG26" s="234"/>
      <c r="AH26" s="234"/>
      <c r="AI26" s="234"/>
      <c r="AJ26" s="234"/>
      <c r="AK26" s="234"/>
      <c r="AL26" s="234"/>
      <c r="AM26" s="234"/>
      <c r="AN26" s="234"/>
      <c r="AO26" s="236"/>
      <c r="AP26" s="236"/>
      <c r="AQ26" s="236"/>
      <c r="AR26" s="236">
        <f>AO25+AR25</f>
        <v>266</v>
      </c>
      <c r="AS26" s="236"/>
      <c r="AT26" s="236"/>
      <c r="AU26" s="236">
        <f>AR26+AU25</f>
        <v>398</v>
      </c>
      <c r="AV26" s="236"/>
      <c r="AW26" s="236"/>
      <c r="AX26" s="237">
        <f>AU26+AX25</f>
        <v>527</v>
      </c>
      <c r="AY26" s="237"/>
      <c r="AZ26" s="237"/>
      <c r="BA26" s="237"/>
      <c r="BB26" s="237"/>
      <c r="BC26" s="106"/>
      <c r="BE26" s="105"/>
      <c r="BF26" s="112"/>
      <c r="BG26" s="234" t="s">
        <v>387</v>
      </c>
      <c r="BH26" s="234"/>
      <c r="BI26" s="234"/>
      <c r="BJ26" s="234"/>
      <c r="BK26" s="234"/>
      <c r="BL26" s="234"/>
      <c r="BM26" s="234"/>
      <c r="BN26" s="234"/>
      <c r="BO26" s="234"/>
      <c r="BP26" s="234"/>
      <c r="BQ26" s="236"/>
      <c r="BR26" s="236"/>
      <c r="BS26" s="236"/>
      <c r="BT26" s="236">
        <f>BQ25+BT25</f>
        <v>1260</v>
      </c>
      <c r="BU26" s="236"/>
      <c r="BV26" s="236"/>
      <c r="BW26" s="236">
        <f>BT26+BW25</f>
        <v>1890</v>
      </c>
      <c r="BX26" s="236"/>
      <c r="BY26" s="236"/>
      <c r="BZ26" s="237">
        <f>BW26+BZ25</f>
        <v>2520</v>
      </c>
      <c r="CA26" s="237"/>
      <c r="CB26" s="237"/>
      <c r="CC26" s="238"/>
      <c r="CD26" s="238"/>
      <c r="CE26" s="106"/>
    </row>
    <row r="27" spans="1:83" ht="12.75">
      <c r="A27" s="105"/>
      <c r="B27" s="112"/>
      <c r="C27" s="234" t="s">
        <v>388</v>
      </c>
      <c r="D27" s="234"/>
      <c r="E27" s="234"/>
      <c r="F27" s="234"/>
      <c r="G27" s="234"/>
      <c r="H27" s="234"/>
      <c r="I27" s="234"/>
      <c r="J27" s="234"/>
      <c r="K27" s="234"/>
      <c r="L27" s="234"/>
      <c r="M27" s="233" t="s">
        <v>425</v>
      </c>
      <c r="N27" s="233"/>
      <c r="O27" s="233"/>
      <c r="P27" s="233" t="s">
        <v>425</v>
      </c>
      <c r="Q27" s="233"/>
      <c r="R27" s="233"/>
      <c r="S27" s="233" t="s">
        <v>425</v>
      </c>
      <c r="T27" s="233"/>
      <c r="U27" s="233"/>
      <c r="V27" s="233" t="s">
        <v>389</v>
      </c>
      <c r="W27" s="233"/>
      <c r="X27" s="233"/>
      <c r="Y27" s="235"/>
      <c r="Z27" s="235"/>
      <c r="AA27" s="106"/>
      <c r="AC27" s="105"/>
      <c r="AD27" s="112"/>
      <c r="AE27" s="234" t="s">
        <v>388</v>
      </c>
      <c r="AF27" s="234"/>
      <c r="AG27" s="234"/>
      <c r="AH27" s="234"/>
      <c r="AI27" s="234"/>
      <c r="AJ27" s="234"/>
      <c r="AK27" s="234"/>
      <c r="AL27" s="234"/>
      <c r="AM27" s="234"/>
      <c r="AN27" s="234"/>
      <c r="AO27" s="233" t="s">
        <v>389</v>
      </c>
      <c r="AP27" s="233"/>
      <c r="AQ27" s="233"/>
      <c r="AR27" s="233" t="s">
        <v>389</v>
      </c>
      <c r="AS27" s="233"/>
      <c r="AT27" s="233"/>
      <c r="AU27" s="233" t="s">
        <v>389</v>
      </c>
      <c r="AV27" s="233"/>
      <c r="AW27" s="233"/>
      <c r="AX27" s="233" t="s">
        <v>425</v>
      </c>
      <c r="AY27" s="233"/>
      <c r="AZ27" s="233"/>
      <c r="BA27" s="233"/>
      <c r="BB27" s="233"/>
      <c r="BC27" s="106"/>
      <c r="BE27" s="105"/>
      <c r="BF27" s="112"/>
      <c r="BG27" s="234" t="s">
        <v>388</v>
      </c>
      <c r="BH27" s="234"/>
      <c r="BI27" s="234"/>
      <c r="BJ27" s="234"/>
      <c r="BK27" s="234"/>
      <c r="BL27" s="234"/>
      <c r="BM27" s="234"/>
      <c r="BN27" s="234"/>
      <c r="BO27" s="234"/>
      <c r="BP27" s="234"/>
      <c r="BQ27" s="233" t="s">
        <v>402</v>
      </c>
      <c r="BR27" s="233"/>
      <c r="BS27" s="233"/>
      <c r="BT27" s="233" t="s">
        <v>402</v>
      </c>
      <c r="BU27" s="233"/>
      <c r="BV27" s="233"/>
      <c r="BW27" s="233" t="s">
        <v>402</v>
      </c>
      <c r="BX27" s="233"/>
      <c r="BY27" s="233"/>
      <c r="BZ27" s="233" t="s">
        <v>402</v>
      </c>
      <c r="CA27" s="233"/>
      <c r="CB27" s="233"/>
      <c r="CC27" s="235"/>
      <c r="CD27" s="235"/>
      <c r="CE27" s="106"/>
    </row>
    <row r="28" spans="1:83" ht="6" customHeight="1">
      <c r="A28" s="113"/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6"/>
      <c r="AC28" s="113"/>
      <c r="AD28" s="114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6"/>
      <c r="BE28" s="113"/>
      <c r="BF28" s="114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6"/>
    </row>
    <row r="29" ht="12.75">
      <c r="B29" s="117"/>
    </row>
    <row r="30" ht="12.75">
      <c r="B30" s="117"/>
    </row>
    <row r="31" ht="12.75">
      <c r="B31" s="117"/>
    </row>
    <row r="32" ht="12.75">
      <c r="B32" s="117"/>
    </row>
    <row r="33" ht="13.5" thickBot="1">
      <c r="B33" s="117"/>
    </row>
    <row r="34" spans="2:81" ht="12" customHeight="1">
      <c r="B34" s="117"/>
      <c r="C34" s="227" t="s">
        <v>403</v>
      </c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9"/>
      <c r="P34" s="224" t="s">
        <v>404</v>
      </c>
      <c r="Q34" s="225"/>
      <c r="R34" s="225"/>
      <c r="S34" s="225"/>
      <c r="T34" s="225"/>
      <c r="U34" s="226"/>
      <c r="V34" s="224" t="s">
        <v>404</v>
      </c>
      <c r="W34" s="225"/>
      <c r="X34" s="225"/>
      <c r="Y34" s="225"/>
      <c r="Z34" s="225"/>
      <c r="AA34" s="226"/>
      <c r="AB34" s="224" t="s">
        <v>405</v>
      </c>
      <c r="AC34" s="225"/>
      <c r="AD34" s="225"/>
      <c r="AE34" s="225"/>
      <c r="AF34" s="225"/>
      <c r="AG34" s="226"/>
      <c r="AH34" s="224" t="s">
        <v>405</v>
      </c>
      <c r="AI34" s="225"/>
      <c r="AJ34" s="225"/>
      <c r="AK34" s="225"/>
      <c r="AL34" s="225"/>
      <c r="AM34" s="226"/>
      <c r="AN34" s="224" t="s">
        <v>406</v>
      </c>
      <c r="AO34" s="225"/>
      <c r="AP34" s="225"/>
      <c r="AQ34" s="225"/>
      <c r="AR34" s="225"/>
      <c r="AS34" s="226"/>
      <c r="AT34" s="224" t="s">
        <v>406</v>
      </c>
      <c r="AU34" s="225"/>
      <c r="AV34" s="225"/>
      <c r="AW34" s="225"/>
      <c r="AX34" s="225"/>
      <c r="AY34" s="226"/>
      <c r="AZ34" s="224" t="s">
        <v>422</v>
      </c>
      <c r="BA34" s="225"/>
      <c r="BB34" s="225"/>
      <c r="BC34" s="225"/>
      <c r="BD34" s="225"/>
      <c r="BE34" s="226"/>
      <c r="BF34" s="224" t="s">
        <v>422</v>
      </c>
      <c r="BG34" s="225"/>
      <c r="BH34" s="225"/>
      <c r="BI34" s="225"/>
      <c r="BJ34" s="225"/>
      <c r="BK34" s="226"/>
      <c r="BL34" s="224"/>
      <c r="BM34" s="225"/>
      <c r="BN34" s="225"/>
      <c r="BO34" s="225"/>
      <c r="BP34" s="225"/>
      <c r="BQ34" s="226"/>
      <c r="BR34" s="224"/>
      <c r="BS34" s="225"/>
      <c r="BT34" s="225"/>
      <c r="BU34" s="225"/>
      <c r="BV34" s="225"/>
      <c r="BW34" s="226"/>
      <c r="BX34" s="224" t="s">
        <v>407</v>
      </c>
      <c r="BY34" s="225"/>
      <c r="BZ34" s="225"/>
      <c r="CA34" s="225"/>
      <c r="CB34" s="225"/>
      <c r="CC34" s="226"/>
    </row>
    <row r="35" spans="3:81" ht="12.75">
      <c r="C35" s="230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2"/>
      <c r="P35" s="216" t="s">
        <v>408</v>
      </c>
      <c r="Q35" s="213"/>
      <c r="R35" s="213"/>
      <c r="S35" s="213"/>
      <c r="T35" s="213"/>
      <c r="U35" s="221"/>
      <c r="V35" s="216" t="s">
        <v>409</v>
      </c>
      <c r="W35" s="213"/>
      <c r="X35" s="213"/>
      <c r="Y35" s="213"/>
      <c r="Z35" s="213"/>
      <c r="AA35" s="221"/>
      <c r="AB35" s="216" t="s">
        <v>410</v>
      </c>
      <c r="AC35" s="213"/>
      <c r="AD35" s="213"/>
      <c r="AE35" s="213"/>
      <c r="AF35" s="213"/>
      <c r="AG35" s="221"/>
      <c r="AH35" s="216" t="s">
        <v>411</v>
      </c>
      <c r="AI35" s="213"/>
      <c r="AJ35" s="213"/>
      <c r="AK35" s="213"/>
      <c r="AL35" s="213"/>
      <c r="AM35" s="221"/>
      <c r="AN35" s="216" t="s">
        <v>412</v>
      </c>
      <c r="AO35" s="213"/>
      <c r="AP35" s="213"/>
      <c r="AQ35" s="213"/>
      <c r="AR35" s="213"/>
      <c r="AS35" s="221"/>
      <c r="AT35" s="216" t="s">
        <v>413</v>
      </c>
      <c r="AU35" s="213"/>
      <c r="AV35" s="213"/>
      <c r="AW35" s="213"/>
      <c r="AX35" s="213"/>
      <c r="AY35" s="221"/>
      <c r="AZ35" s="216" t="s">
        <v>421</v>
      </c>
      <c r="BA35" s="213"/>
      <c r="BB35" s="213"/>
      <c r="BC35" s="213"/>
      <c r="BD35" s="213"/>
      <c r="BE35" s="221"/>
      <c r="BF35" s="216" t="s">
        <v>474</v>
      </c>
      <c r="BG35" s="213"/>
      <c r="BH35" s="213"/>
      <c r="BI35" s="213"/>
      <c r="BJ35" s="213"/>
      <c r="BK35" s="221"/>
      <c r="BL35" s="216"/>
      <c r="BM35" s="213"/>
      <c r="BN35" s="213"/>
      <c r="BO35" s="213"/>
      <c r="BP35" s="213"/>
      <c r="BQ35" s="221"/>
      <c r="BR35" s="216"/>
      <c r="BS35" s="213"/>
      <c r="BT35" s="213"/>
      <c r="BU35" s="213"/>
      <c r="BV35" s="213"/>
      <c r="BW35" s="221"/>
      <c r="BX35" s="222"/>
      <c r="BY35" s="223"/>
      <c r="BZ35" s="223"/>
      <c r="CA35" s="223"/>
      <c r="CB35" s="223"/>
      <c r="CC35" s="221"/>
    </row>
    <row r="36" spans="3:81" ht="13.5" thickBot="1">
      <c r="C36" s="218" t="s">
        <v>414</v>
      </c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20"/>
      <c r="P36" s="216" t="s">
        <v>415</v>
      </c>
      <c r="Q36" s="217"/>
      <c r="R36" s="217"/>
      <c r="S36" s="213" t="s">
        <v>295</v>
      </c>
      <c r="T36" s="214"/>
      <c r="U36" s="215"/>
      <c r="V36" s="216" t="s">
        <v>415</v>
      </c>
      <c r="W36" s="217"/>
      <c r="X36" s="217"/>
      <c r="Y36" s="213" t="s">
        <v>295</v>
      </c>
      <c r="Z36" s="214"/>
      <c r="AA36" s="215"/>
      <c r="AB36" s="216" t="s">
        <v>415</v>
      </c>
      <c r="AC36" s="217"/>
      <c r="AD36" s="217"/>
      <c r="AE36" s="213" t="s">
        <v>295</v>
      </c>
      <c r="AF36" s="214"/>
      <c r="AG36" s="215"/>
      <c r="AH36" s="216" t="s">
        <v>415</v>
      </c>
      <c r="AI36" s="217"/>
      <c r="AJ36" s="217"/>
      <c r="AK36" s="213" t="s">
        <v>295</v>
      </c>
      <c r="AL36" s="214"/>
      <c r="AM36" s="215"/>
      <c r="AN36" s="216" t="s">
        <v>415</v>
      </c>
      <c r="AO36" s="217"/>
      <c r="AP36" s="217"/>
      <c r="AQ36" s="213" t="s">
        <v>295</v>
      </c>
      <c r="AR36" s="214"/>
      <c r="AS36" s="215"/>
      <c r="AT36" s="216" t="s">
        <v>415</v>
      </c>
      <c r="AU36" s="217"/>
      <c r="AV36" s="217"/>
      <c r="AW36" s="213" t="s">
        <v>295</v>
      </c>
      <c r="AX36" s="214"/>
      <c r="AY36" s="215"/>
      <c r="AZ36" s="216" t="s">
        <v>415</v>
      </c>
      <c r="BA36" s="217"/>
      <c r="BB36" s="217"/>
      <c r="BC36" s="213" t="s">
        <v>295</v>
      </c>
      <c r="BD36" s="214"/>
      <c r="BE36" s="215"/>
      <c r="BF36" s="216" t="s">
        <v>415</v>
      </c>
      <c r="BG36" s="217"/>
      <c r="BH36" s="217"/>
      <c r="BI36" s="213" t="s">
        <v>295</v>
      </c>
      <c r="BJ36" s="214"/>
      <c r="BK36" s="215"/>
      <c r="BL36" s="216" t="s">
        <v>415</v>
      </c>
      <c r="BM36" s="217"/>
      <c r="BN36" s="217"/>
      <c r="BO36" s="213" t="s">
        <v>295</v>
      </c>
      <c r="BP36" s="214"/>
      <c r="BQ36" s="215"/>
      <c r="BR36" s="216" t="s">
        <v>415</v>
      </c>
      <c r="BS36" s="217"/>
      <c r="BT36" s="217"/>
      <c r="BU36" s="213" t="s">
        <v>295</v>
      </c>
      <c r="BV36" s="214"/>
      <c r="BW36" s="215"/>
      <c r="BX36" s="216" t="s">
        <v>415</v>
      </c>
      <c r="BY36" s="217"/>
      <c r="BZ36" s="217"/>
      <c r="CA36" s="213" t="s">
        <v>295</v>
      </c>
      <c r="CB36" s="214"/>
      <c r="CC36" s="215"/>
    </row>
    <row r="37" spans="3:82" ht="15" thickBot="1">
      <c r="C37" s="118">
        <v>1</v>
      </c>
      <c r="D37" s="204" t="s">
        <v>73</v>
      </c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119" t="s">
        <v>369</v>
      </c>
      <c r="P37" s="203">
        <v>498</v>
      </c>
      <c r="Q37" s="204"/>
      <c r="R37" s="204"/>
      <c r="S37" s="205">
        <v>4.5</v>
      </c>
      <c r="T37" s="206"/>
      <c r="U37" s="207"/>
      <c r="V37" s="203">
        <v>492</v>
      </c>
      <c r="W37" s="204"/>
      <c r="X37" s="204"/>
      <c r="Y37" s="205">
        <v>5</v>
      </c>
      <c r="Z37" s="206"/>
      <c r="AA37" s="207"/>
      <c r="AB37" s="203">
        <v>485</v>
      </c>
      <c r="AC37" s="204"/>
      <c r="AD37" s="204"/>
      <c r="AE37" s="205">
        <v>7</v>
      </c>
      <c r="AF37" s="206"/>
      <c r="AG37" s="207"/>
      <c r="AH37" s="203">
        <v>371</v>
      </c>
      <c r="AI37" s="204"/>
      <c r="AJ37" s="204"/>
      <c r="AK37" s="205">
        <v>7</v>
      </c>
      <c r="AL37" s="206"/>
      <c r="AM37" s="207"/>
      <c r="AN37" s="203">
        <v>464</v>
      </c>
      <c r="AO37" s="204"/>
      <c r="AP37" s="204"/>
      <c r="AQ37" s="205">
        <v>7</v>
      </c>
      <c r="AR37" s="206"/>
      <c r="AS37" s="207"/>
      <c r="AT37" s="203">
        <v>467</v>
      </c>
      <c r="AU37" s="204"/>
      <c r="AV37" s="204"/>
      <c r="AW37" s="205">
        <v>5</v>
      </c>
      <c r="AX37" s="206"/>
      <c r="AY37" s="207"/>
      <c r="AZ37" s="203">
        <v>506</v>
      </c>
      <c r="BA37" s="204"/>
      <c r="BB37" s="204"/>
      <c r="BC37" s="205">
        <v>7</v>
      </c>
      <c r="BD37" s="206"/>
      <c r="BE37" s="207"/>
      <c r="BF37" s="203">
        <v>525</v>
      </c>
      <c r="BG37" s="204"/>
      <c r="BH37" s="204"/>
      <c r="BI37" s="205">
        <v>3</v>
      </c>
      <c r="BJ37" s="206"/>
      <c r="BK37" s="207"/>
      <c r="BL37" s="272" t="s">
        <v>480</v>
      </c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4"/>
      <c r="BX37" s="203">
        <f aca="true" t="shared" si="6" ref="BX37:BX42">P37+V37+AB37+AH37+AN37+AT37+AZ37+BF37</f>
        <v>3808</v>
      </c>
      <c r="BY37" s="204"/>
      <c r="BZ37" s="204"/>
      <c r="CA37" s="183">
        <f aca="true" t="shared" si="7" ref="CA37:CA42">S37+Y37+AE37+AK37+AQ37+AW37+BC37+BI37</f>
        <v>45.5</v>
      </c>
      <c r="CB37" s="182"/>
      <c r="CC37" s="197"/>
      <c r="CD37" s="111"/>
    </row>
    <row r="38" spans="3:81" ht="15" thickBot="1">
      <c r="C38" s="118">
        <v>2</v>
      </c>
      <c r="D38" s="204" t="s">
        <v>60</v>
      </c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119" t="s">
        <v>369</v>
      </c>
      <c r="P38" s="203">
        <v>500</v>
      </c>
      <c r="Q38" s="204"/>
      <c r="R38" s="204"/>
      <c r="S38" s="205">
        <v>3</v>
      </c>
      <c r="T38" s="206"/>
      <c r="U38" s="207"/>
      <c r="V38" s="203">
        <v>466</v>
      </c>
      <c r="W38" s="204"/>
      <c r="X38" s="204"/>
      <c r="Y38" s="205">
        <v>7</v>
      </c>
      <c r="Z38" s="206"/>
      <c r="AA38" s="207"/>
      <c r="AB38" s="203">
        <v>507</v>
      </c>
      <c r="AC38" s="204"/>
      <c r="AD38" s="204"/>
      <c r="AE38" s="205">
        <v>5</v>
      </c>
      <c r="AF38" s="206"/>
      <c r="AG38" s="207"/>
      <c r="AH38" s="203">
        <v>385</v>
      </c>
      <c r="AI38" s="204"/>
      <c r="AJ38" s="204"/>
      <c r="AK38" s="205">
        <v>5</v>
      </c>
      <c r="AL38" s="206"/>
      <c r="AM38" s="207"/>
      <c r="AN38" s="203">
        <v>481</v>
      </c>
      <c r="AO38" s="204"/>
      <c r="AP38" s="204"/>
      <c r="AQ38" s="205">
        <v>5</v>
      </c>
      <c r="AR38" s="206"/>
      <c r="AS38" s="207"/>
      <c r="AT38" s="203">
        <v>469</v>
      </c>
      <c r="AU38" s="204"/>
      <c r="AV38" s="204"/>
      <c r="AW38" s="205">
        <v>4</v>
      </c>
      <c r="AX38" s="206"/>
      <c r="AY38" s="207"/>
      <c r="AZ38" s="203">
        <v>509</v>
      </c>
      <c r="BA38" s="204"/>
      <c r="BB38" s="204"/>
      <c r="BC38" s="205">
        <v>5</v>
      </c>
      <c r="BD38" s="206"/>
      <c r="BE38" s="207"/>
      <c r="BF38" s="203">
        <v>506</v>
      </c>
      <c r="BG38" s="204"/>
      <c r="BH38" s="204"/>
      <c r="BI38" s="205">
        <v>7</v>
      </c>
      <c r="BJ38" s="206"/>
      <c r="BK38" s="207"/>
      <c r="BL38" s="272" t="s">
        <v>480</v>
      </c>
      <c r="BM38" s="273"/>
      <c r="BN38" s="273"/>
      <c r="BO38" s="273"/>
      <c r="BP38" s="273"/>
      <c r="BQ38" s="273"/>
      <c r="BR38" s="273"/>
      <c r="BS38" s="273"/>
      <c r="BT38" s="273"/>
      <c r="BU38" s="273"/>
      <c r="BV38" s="273"/>
      <c r="BW38" s="274"/>
      <c r="BX38" s="203">
        <f t="shared" si="6"/>
        <v>3823</v>
      </c>
      <c r="BY38" s="204"/>
      <c r="BZ38" s="204"/>
      <c r="CA38" s="183">
        <f t="shared" si="7"/>
        <v>41</v>
      </c>
      <c r="CB38" s="182"/>
      <c r="CC38" s="197"/>
    </row>
    <row r="39" spans="3:81" ht="15" thickBot="1">
      <c r="C39" s="118">
        <v>3</v>
      </c>
      <c r="D39" s="204" t="s">
        <v>368</v>
      </c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119" t="s">
        <v>12</v>
      </c>
      <c r="P39" s="211">
        <v>475</v>
      </c>
      <c r="Q39" s="212"/>
      <c r="R39" s="212"/>
      <c r="S39" s="208">
        <v>7</v>
      </c>
      <c r="T39" s="209"/>
      <c r="U39" s="210"/>
      <c r="V39" s="211">
        <v>502</v>
      </c>
      <c r="W39" s="212"/>
      <c r="X39" s="212"/>
      <c r="Y39" s="208">
        <v>2</v>
      </c>
      <c r="Z39" s="209"/>
      <c r="AA39" s="210"/>
      <c r="AB39" s="211">
        <v>565</v>
      </c>
      <c r="AC39" s="212"/>
      <c r="AD39" s="212"/>
      <c r="AE39" s="208">
        <v>2</v>
      </c>
      <c r="AF39" s="209"/>
      <c r="AG39" s="210"/>
      <c r="AH39" s="211">
        <v>388</v>
      </c>
      <c r="AI39" s="212"/>
      <c r="AJ39" s="212"/>
      <c r="AK39" s="208">
        <v>3</v>
      </c>
      <c r="AL39" s="209"/>
      <c r="AM39" s="210"/>
      <c r="AN39" s="211">
        <v>485</v>
      </c>
      <c r="AO39" s="212"/>
      <c r="AP39" s="212"/>
      <c r="AQ39" s="208">
        <v>4</v>
      </c>
      <c r="AR39" s="209"/>
      <c r="AS39" s="210"/>
      <c r="AT39" s="211">
        <v>456</v>
      </c>
      <c r="AU39" s="212"/>
      <c r="AV39" s="212"/>
      <c r="AW39" s="208">
        <v>7</v>
      </c>
      <c r="AX39" s="209"/>
      <c r="AY39" s="210"/>
      <c r="AZ39" s="211">
        <v>551</v>
      </c>
      <c r="BA39" s="212"/>
      <c r="BB39" s="212"/>
      <c r="BC39" s="208">
        <v>2</v>
      </c>
      <c r="BD39" s="209"/>
      <c r="BE39" s="210"/>
      <c r="BF39" s="211">
        <v>527</v>
      </c>
      <c r="BG39" s="212"/>
      <c r="BH39" s="212"/>
      <c r="BI39" s="208">
        <v>2</v>
      </c>
      <c r="BJ39" s="209"/>
      <c r="BK39" s="210"/>
      <c r="BL39" s="272" t="s">
        <v>480</v>
      </c>
      <c r="BM39" s="273"/>
      <c r="BN39" s="273"/>
      <c r="BO39" s="273"/>
      <c r="BP39" s="273"/>
      <c r="BQ39" s="273"/>
      <c r="BR39" s="273"/>
      <c r="BS39" s="273"/>
      <c r="BT39" s="273"/>
      <c r="BU39" s="273"/>
      <c r="BV39" s="273"/>
      <c r="BW39" s="274"/>
      <c r="BX39" s="203">
        <f t="shared" si="6"/>
        <v>3949</v>
      </c>
      <c r="BY39" s="204"/>
      <c r="BZ39" s="204"/>
      <c r="CA39" s="183">
        <f t="shared" si="7"/>
        <v>29</v>
      </c>
      <c r="CB39" s="182"/>
      <c r="CC39" s="197"/>
    </row>
    <row r="40" spans="3:81" ht="15" thickBot="1">
      <c r="C40" s="118">
        <v>5</v>
      </c>
      <c r="D40" s="204" t="s">
        <v>326</v>
      </c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119" t="s">
        <v>369</v>
      </c>
      <c r="P40" s="203">
        <v>504</v>
      </c>
      <c r="Q40" s="204"/>
      <c r="R40" s="204"/>
      <c r="S40" s="205">
        <v>2</v>
      </c>
      <c r="T40" s="206"/>
      <c r="U40" s="207"/>
      <c r="V40" s="203">
        <v>493</v>
      </c>
      <c r="W40" s="204"/>
      <c r="X40" s="204"/>
      <c r="Y40" s="205">
        <v>3.5</v>
      </c>
      <c r="Z40" s="206"/>
      <c r="AA40" s="207"/>
      <c r="AB40" s="203">
        <v>509</v>
      </c>
      <c r="AC40" s="204"/>
      <c r="AD40" s="204"/>
      <c r="AE40" s="205">
        <v>4</v>
      </c>
      <c r="AF40" s="206"/>
      <c r="AG40" s="207"/>
      <c r="AH40" s="203">
        <v>403</v>
      </c>
      <c r="AI40" s="204"/>
      <c r="AJ40" s="204"/>
      <c r="AK40" s="205">
        <v>2</v>
      </c>
      <c r="AL40" s="206"/>
      <c r="AM40" s="207"/>
      <c r="AN40" s="203">
        <v>504</v>
      </c>
      <c r="AO40" s="204"/>
      <c r="AP40" s="204"/>
      <c r="AQ40" s="205">
        <v>3</v>
      </c>
      <c r="AR40" s="206"/>
      <c r="AS40" s="207"/>
      <c r="AT40" s="203">
        <v>478</v>
      </c>
      <c r="AU40" s="204"/>
      <c r="AV40" s="204"/>
      <c r="AW40" s="205">
        <v>3</v>
      </c>
      <c r="AX40" s="206"/>
      <c r="AY40" s="207"/>
      <c r="AZ40" s="203">
        <v>525</v>
      </c>
      <c r="BA40" s="204"/>
      <c r="BB40" s="204"/>
      <c r="BC40" s="205">
        <v>4</v>
      </c>
      <c r="BD40" s="206"/>
      <c r="BE40" s="207"/>
      <c r="BF40" s="203">
        <v>510</v>
      </c>
      <c r="BG40" s="204"/>
      <c r="BH40" s="204"/>
      <c r="BI40" s="205">
        <v>5</v>
      </c>
      <c r="BJ40" s="206"/>
      <c r="BK40" s="207"/>
      <c r="BL40" s="272" t="s">
        <v>480</v>
      </c>
      <c r="BM40" s="273"/>
      <c r="BN40" s="273"/>
      <c r="BO40" s="273"/>
      <c r="BP40" s="273"/>
      <c r="BQ40" s="273"/>
      <c r="BR40" s="273"/>
      <c r="BS40" s="273"/>
      <c r="BT40" s="273"/>
      <c r="BU40" s="273"/>
      <c r="BV40" s="273"/>
      <c r="BW40" s="274"/>
      <c r="BX40" s="203">
        <f t="shared" si="6"/>
        <v>3926</v>
      </c>
      <c r="BY40" s="204"/>
      <c r="BZ40" s="204"/>
      <c r="CA40" s="183">
        <f t="shared" si="7"/>
        <v>26.5</v>
      </c>
      <c r="CB40" s="182"/>
      <c r="CC40" s="197"/>
    </row>
    <row r="41" spans="3:81" ht="15" thickBot="1">
      <c r="C41" s="118">
        <v>4</v>
      </c>
      <c r="D41" s="204" t="s">
        <v>117</v>
      </c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119" t="s">
        <v>369</v>
      </c>
      <c r="P41" s="203">
        <v>498</v>
      </c>
      <c r="Q41" s="204"/>
      <c r="R41" s="204"/>
      <c r="S41" s="205">
        <v>4.5</v>
      </c>
      <c r="T41" s="206"/>
      <c r="U41" s="207"/>
      <c r="V41" s="203">
        <v>493</v>
      </c>
      <c r="W41" s="204"/>
      <c r="X41" s="204"/>
      <c r="Y41" s="205">
        <v>3.5</v>
      </c>
      <c r="Z41" s="206"/>
      <c r="AA41" s="207"/>
      <c r="AB41" s="203">
        <v>511</v>
      </c>
      <c r="AC41" s="204"/>
      <c r="AD41" s="204"/>
      <c r="AE41" s="205">
        <v>3</v>
      </c>
      <c r="AF41" s="206"/>
      <c r="AG41" s="207"/>
      <c r="AH41" s="203">
        <v>387</v>
      </c>
      <c r="AI41" s="204"/>
      <c r="AJ41" s="204"/>
      <c r="AK41" s="205">
        <v>4</v>
      </c>
      <c r="AL41" s="206"/>
      <c r="AM41" s="207"/>
      <c r="AN41" s="203">
        <v>512</v>
      </c>
      <c r="AO41" s="204"/>
      <c r="AP41" s="204"/>
      <c r="AQ41" s="205">
        <v>2</v>
      </c>
      <c r="AR41" s="206"/>
      <c r="AS41" s="207"/>
      <c r="AT41" s="203">
        <v>511</v>
      </c>
      <c r="AU41" s="204"/>
      <c r="AV41" s="204"/>
      <c r="AW41" s="205">
        <v>1</v>
      </c>
      <c r="AX41" s="206"/>
      <c r="AY41" s="207"/>
      <c r="AZ41" s="203">
        <v>533</v>
      </c>
      <c r="BA41" s="204"/>
      <c r="BB41" s="204"/>
      <c r="BC41" s="205">
        <v>3</v>
      </c>
      <c r="BD41" s="206"/>
      <c r="BE41" s="207"/>
      <c r="BF41" s="203">
        <v>515</v>
      </c>
      <c r="BG41" s="204"/>
      <c r="BH41" s="204"/>
      <c r="BI41" s="205">
        <v>4</v>
      </c>
      <c r="BJ41" s="206"/>
      <c r="BK41" s="207"/>
      <c r="BL41" s="272" t="s">
        <v>476</v>
      </c>
      <c r="BM41" s="273"/>
      <c r="BN41" s="273"/>
      <c r="BO41" s="273"/>
      <c r="BP41" s="273"/>
      <c r="BQ41" s="273"/>
      <c r="BR41" s="273"/>
      <c r="BS41" s="273"/>
      <c r="BT41" s="273"/>
      <c r="BU41" s="273"/>
      <c r="BV41" s="273"/>
      <c r="BW41" s="274"/>
      <c r="BX41" s="203">
        <f t="shared" si="6"/>
        <v>3960</v>
      </c>
      <c r="BY41" s="204"/>
      <c r="BZ41" s="204"/>
      <c r="CA41" s="183">
        <f t="shared" si="7"/>
        <v>25</v>
      </c>
      <c r="CB41" s="182"/>
      <c r="CC41" s="197"/>
    </row>
    <row r="42" spans="3:81" ht="15" thickBot="1">
      <c r="C42" s="118">
        <v>6</v>
      </c>
      <c r="D42" s="204" t="s">
        <v>192</v>
      </c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119" t="s">
        <v>369</v>
      </c>
      <c r="P42" s="201">
        <v>551</v>
      </c>
      <c r="Q42" s="202"/>
      <c r="R42" s="202"/>
      <c r="S42" s="198">
        <v>1</v>
      </c>
      <c r="T42" s="199"/>
      <c r="U42" s="200"/>
      <c r="V42" s="201">
        <v>543</v>
      </c>
      <c r="W42" s="202"/>
      <c r="X42" s="202"/>
      <c r="Y42" s="198">
        <v>1</v>
      </c>
      <c r="Z42" s="199"/>
      <c r="AA42" s="200"/>
      <c r="AB42" s="201">
        <v>611</v>
      </c>
      <c r="AC42" s="202"/>
      <c r="AD42" s="202"/>
      <c r="AE42" s="198">
        <v>1</v>
      </c>
      <c r="AF42" s="199"/>
      <c r="AG42" s="200"/>
      <c r="AH42" s="201">
        <v>448</v>
      </c>
      <c r="AI42" s="202"/>
      <c r="AJ42" s="202"/>
      <c r="AK42" s="198">
        <v>1</v>
      </c>
      <c r="AL42" s="199"/>
      <c r="AM42" s="200"/>
      <c r="AN42" s="201">
        <v>526</v>
      </c>
      <c r="AO42" s="202"/>
      <c r="AP42" s="202"/>
      <c r="AQ42" s="198">
        <v>1</v>
      </c>
      <c r="AR42" s="199"/>
      <c r="AS42" s="200"/>
      <c r="AT42" s="201">
        <v>495</v>
      </c>
      <c r="AU42" s="202"/>
      <c r="AV42" s="202"/>
      <c r="AW42" s="198">
        <v>2</v>
      </c>
      <c r="AX42" s="199"/>
      <c r="AY42" s="200"/>
      <c r="AZ42" s="201">
        <v>2520</v>
      </c>
      <c r="BA42" s="202"/>
      <c r="BB42" s="202"/>
      <c r="BC42" s="198">
        <v>0</v>
      </c>
      <c r="BD42" s="199"/>
      <c r="BE42" s="200"/>
      <c r="BF42" s="201">
        <v>2520</v>
      </c>
      <c r="BG42" s="202"/>
      <c r="BH42" s="202"/>
      <c r="BI42" s="198">
        <v>0</v>
      </c>
      <c r="BJ42" s="199"/>
      <c r="BK42" s="200"/>
      <c r="BL42" s="272" t="s">
        <v>476</v>
      </c>
      <c r="BM42" s="273"/>
      <c r="BN42" s="273"/>
      <c r="BO42" s="273"/>
      <c r="BP42" s="273"/>
      <c r="BQ42" s="273"/>
      <c r="BR42" s="273"/>
      <c r="BS42" s="273"/>
      <c r="BT42" s="273"/>
      <c r="BU42" s="273"/>
      <c r="BV42" s="273"/>
      <c r="BW42" s="274"/>
      <c r="BX42" s="203">
        <f t="shared" si="6"/>
        <v>8214</v>
      </c>
      <c r="BY42" s="204"/>
      <c r="BZ42" s="204"/>
      <c r="CA42" s="183">
        <f t="shared" si="7"/>
        <v>7</v>
      </c>
      <c r="CB42" s="182"/>
      <c r="CC42" s="197"/>
    </row>
    <row r="47" spans="1:83" ht="15.75" customHeight="1">
      <c r="A47" s="271" t="s">
        <v>477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271"/>
      <c r="BN47" s="271"/>
      <c r="BO47" s="271"/>
      <c r="BP47" s="271"/>
      <c r="BQ47" s="271"/>
      <c r="BR47" s="271"/>
      <c r="BS47" s="271"/>
      <c r="BT47" s="271"/>
      <c r="BU47" s="271"/>
      <c r="BV47" s="271"/>
      <c r="BW47" s="271"/>
      <c r="BX47" s="271"/>
      <c r="BY47" s="271"/>
      <c r="BZ47" s="271"/>
      <c r="CA47" s="271"/>
      <c r="CB47" s="271"/>
      <c r="CC47" s="271"/>
      <c r="CD47" s="271"/>
      <c r="CE47" s="271"/>
    </row>
    <row r="48" spans="1:83" ht="15.75" customHeight="1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/>
      <c r="BO48" s="271"/>
      <c r="BP48" s="271"/>
      <c r="BQ48" s="271"/>
      <c r="BR48" s="271"/>
      <c r="BS48" s="271"/>
      <c r="BT48" s="271"/>
      <c r="BU48" s="271"/>
      <c r="BV48" s="271"/>
      <c r="BW48" s="271"/>
      <c r="BX48" s="271"/>
      <c r="BY48" s="271"/>
      <c r="BZ48" s="271"/>
      <c r="CA48" s="271"/>
      <c r="CB48" s="271"/>
      <c r="CC48" s="271"/>
      <c r="CD48" s="271"/>
      <c r="CE48" s="271"/>
    </row>
    <row r="49" spans="1:8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</row>
    <row r="50" spans="1:83" ht="6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4"/>
      <c r="AC50" s="102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4"/>
      <c r="BE50" s="102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4"/>
    </row>
    <row r="51" spans="1:83" ht="14.25">
      <c r="A51" s="105"/>
      <c r="B51" s="243" t="s">
        <v>48</v>
      </c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2"/>
      <c r="U51" s="242"/>
      <c r="V51" s="244" t="s">
        <v>295</v>
      </c>
      <c r="W51" s="244"/>
      <c r="X51" s="244"/>
      <c r="Y51" s="242">
        <v>8</v>
      </c>
      <c r="Z51" s="242"/>
      <c r="AA51" s="106"/>
      <c r="AC51" s="105"/>
      <c r="AD51" s="243" t="s">
        <v>117</v>
      </c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2"/>
      <c r="AW51" s="242"/>
      <c r="AX51" s="244" t="s">
        <v>295</v>
      </c>
      <c r="AY51" s="244"/>
      <c r="AZ51" s="244"/>
      <c r="BA51" s="242">
        <v>6</v>
      </c>
      <c r="BB51" s="242"/>
      <c r="BC51" s="106"/>
      <c r="BE51" s="105"/>
      <c r="BF51" s="243" t="s">
        <v>60</v>
      </c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2"/>
      <c r="BY51" s="242"/>
      <c r="BZ51" s="244" t="s">
        <v>295</v>
      </c>
      <c r="CA51" s="244"/>
      <c r="CB51" s="244"/>
      <c r="CC51" s="242">
        <v>5</v>
      </c>
      <c r="CD51" s="242"/>
      <c r="CE51" s="106"/>
    </row>
    <row r="52" spans="1:83" ht="12.75">
      <c r="A52" s="105"/>
      <c r="B52" s="107">
        <v>1</v>
      </c>
      <c r="C52" s="241" t="s">
        <v>430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39">
        <v>22</v>
      </c>
      <c r="N52" s="239"/>
      <c r="O52" s="239"/>
      <c r="P52" s="239">
        <v>26</v>
      </c>
      <c r="Q52" s="239"/>
      <c r="R52" s="239"/>
      <c r="S52" s="239">
        <v>26</v>
      </c>
      <c r="T52" s="239"/>
      <c r="U52" s="239"/>
      <c r="V52" s="239">
        <v>26</v>
      </c>
      <c r="W52" s="239"/>
      <c r="X52" s="239"/>
      <c r="Y52" s="236">
        <f>SUM(M52:X52)</f>
        <v>100</v>
      </c>
      <c r="Z52" s="236"/>
      <c r="AA52" s="106"/>
      <c r="AC52" s="105"/>
      <c r="AD52" s="107">
        <v>1</v>
      </c>
      <c r="AE52" s="241" t="s">
        <v>396</v>
      </c>
      <c r="AF52" s="241"/>
      <c r="AG52" s="241"/>
      <c r="AH52" s="241"/>
      <c r="AI52" s="241"/>
      <c r="AJ52" s="241"/>
      <c r="AK52" s="241"/>
      <c r="AL52" s="241"/>
      <c r="AM52" s="241"/>
      <c r="AN52" s="241"/>
      <c r="AO52" s="239">
        <v>23</v>
      </c>
      <c r="AP52" s="239"/>
      <c r="AQ52" s="239"/>
      <c r="AR52" s="239">
        <v>23</v>
      </c>
      <c r="AS52" s="239"/>
      <c r="AT52" s="239"/>
      <c r="AU52" s="239">
        <v>27</v>
      </c>
      <c r="AV52" s="239"/>
      <c r="AW52" s="239"/>
      <c r="AX52" s="239">
        <v>25</v>
      </c>
      <c r="AY52" s="239"/>
      <c r="AZ52" s="239"/>
      <c r="BA52" s="236">
        <f>SUM(AO52:AZ52)</f>
        <v>98</v>
      </c>
      <c r="BB52" s="236"/>
      <c r="BC52" s="106"/>
      <c r="BE52" s="105"/>
      <c r="BF52" s="107">
        <v>1</v>
      </c>
      <c r="BG52" s="241" t="s">
        <v>397</v>
      </c>
      <c r="BH52" s="241"/>
      <c r="BI52" s="241"/>
      <c r="BJ52" s="241"/>
      <c r="BK52" s="241"/>
      <c r="BL52" s="241"/>
      <c r="BM52" s="241"/>
      <c r="BN52" s="241"/>
      <c r="BO52" s="241"/>
      <c r="BP52" s="241"/>
      <c r="BQ52" s="239">
        <v>25</v>
      </c>
      <c r="BR52" s="239"/>
      <c r="BS52" s="239"/>
      <c r="BT52" s="239">
        <v>21</v>
      </c>
      <c r="BU52" s="239"/>
      <c r="BV52" s="239"/>
      <c r="BW52" s="239">
        <v>28</v>
      </c>
      <c r="BX52" s="239"/>
      <c r="BY52" s="239"/>
      <c r="BZ52" s="239">
        <v>23</v>
      </c>
      <c r="CA52" s="239"/>
      <c r="CB52" s="239"/>
      <c r="CC52" s="236">
        <f>SUM(BQ52:CB52)</f>
        <v>97</v>
      </c>
      <c r="CD52" s="236"/>
      <c r="CE52" s="106"/>
    </row>
    <row r="53" spans="1:83" ht="12.75">
      <c r="A53" s="105"/>
      <c r="B53" s="107">
        <v>2</v>
      </c>
      <c r="C53" s="241" t="s">
        <v>478</v>
      </c>
      <c r="D53" s="241"/>
      <c r="E53" s="241"/>
      <c r="F53" s="241"/>
      <c r="G53" s="241"/>
      <c r="H53" s="241"/>
      <c r="I53" s="241"/>
      <c r="J53" s="241"/>
      <c r="K53" s="241"/>
      <c r="L53" s="241"/>
      <c r="M53" s="239">
        <v>30</v>
      </c>
      <c r="N53" s="239"/>
      <c r="O53" s="239"/>
      <c r="P53" s="239">
        <v>25</v>
      </c>
      <c r="Q53" s="239"/>
      <c r="R53" s="239"/>
      <c r="S53" s="239">
        <v>28</v>
      </c>
      <c r="T53" s="239"/>
      <c r="U53" s="239"/>
      <c r="V53" s="239">
        <v>27</v>
      </c>
      <c r="W53" s="239"/>
      <c r="X53" s="239"/>
      <c r="Y53" s="236">
        <f>SUM(M53:X53)</f>
        <v>110</v>
      </c>
      <c r="Z53" s="236"/>
      <c r="AA53" s="106"/>
      <c r="AC53" s="105"/>
      <c r="AD53" s="107">
        <v>2</v>
      </c>
      <c r="AE53" s="241" t="s">
        <v>398</v>
      </c>
      <c r="AF53" s="241"/>
      <c r="AG53" s="241"/>
      <c r="AH53" s="241"/>
      <c r="AI53" s="241"/>
      <c r="AJ53" s="241"/>
      <c r="AK53" s="241"/>
      <c r="AL53" s="241"/>
      <c r="AM53" s="241"/>
      <c r="AN53" s="241"/>
      <c r="AO53" s="239">
        <v>26</v>
      </c>
      <c r="AP53" s="239"/>
      <c r="AQ53" s="239"/>
      <c r="AR53" s="239">
        <v>23</v>
      </c>
      <c r="AS53" s="239"/>
      <c r="AT53" s="239"/>
      <c r="AU53" s="239">
        <v>32</v>
      </c>
      <c r="AV53" s="239"/>
      <c r="AW53" s="239"/>
      <c r="AX53" s="239">
        <v>25</v>
      </c>
      <c r="AY53" s="239"/>
      <c r="AZ53" s="239"/>
      <c r="BA53" s="236">
        <f>SUM(AO53:AZ53)</f>
        <v>106</v>
      </c>
      <c r="BB53" s="236"/>
      <c r="BC53" s="106"/>
      <c r="BE53" s="105"/>
      <c r="BF53" s="107">
        <v>2</v>
      </c>
      <c r="BG53" s="241" t="s">
        <v>428</v>
      </c>
      <c r="BH53" s="241"/>
      <c r="BI53" s="241"/>
      <c r="BJ53" s="241"/>
      <c r="BK53" s="241"/>
      <c r="BL53" s="241"/>
      <c r="BM53" s="241"/>
      <c r="BN53" s="241"/>
      <c r="BO53" s="241"/>
      <c r="BP53" s="241"/>
      <c r="BQ53" s="239">
        <v>28</v>
      </c>
      <c r="BR53" s="239"/>
      <c r="BS53" s="239"/>
      <c r="BT53" s="239">
        <v>27</v>
      </c>
      <c r="BU53" s="239"/>
      <c r="BV53" s="239"/>
      <c r="BW53" s="239">
        <v>26</v>
      </c>
      <c r="BX53" s="239"/>
      <c r="BY53" s="239"/>
      <c r="BZ53" s="239">
        <v>24</v>
      </c>
      <c r="CA53" s="239"/>
      <c r="CB53" s="239"/>
      <c r="CC53" s="236">
        <f>SUM(BQ53:CB53)</f>
        <v>105</v>
      </c>
      <c r="CD53" s="236"/>
      <c r="CE53" s="106"/>
    </row>
    <row r="54" spans="1:83" ht="12.75">
      <c r="A54" s="105"/>
      <c r="B54" s="107">
        <v>3</v>
      </c>
      <c r="C54" s="241" t="s">
        <v>432</v>
      </c>
      <c r="D54" s="241"/>
      <c r="E54" s="241"/>
      <c r="F54" s="241"/>
      <c r="G54" s="241"/>
      <c r="H54" s="241"/>
      <c r="I54" s="241"/>
      <c r="J54" s="241"/>
      <c r="K54" s="241"/>
      <c r="L54" s="241"/>
      <c r="M54" s="239">
        <v>28</v>
      </c>
      <c r="N54" s="239"/>
      <c r="O54" s="239"/>
      <c r="P54" s="239">
        <v>27</v>
      </c>
      <c r="Q54" s="239"/>
      <c r="R54" s="239"/>
      <c r="S54" s="239">
        <v>22</v>
      </c>
      <c r="T54" s="239"/>
      <c r="U54" s="239"/>
      <c r="V54" s="239">
        <v>28</v>
      </c>
      <c r="W54" s="239"/>
      <c r="X54" s="239"/>
      <c r="Y54" s="236">
        <f>SUM(M54:X54)</f>
        <v>105</v>
      </c>
      <c r="Z54" s="236"/>
      <c r="AA54" s="106"/>
      <c r="AC54" s="105"/>
      <c r="AD54" s="107">
        <v>3</v>
      </c>
      <c r="AE54" s="241" t="s">
        <v>400</v>
      </c>
      <c r="AF54" s="241"/>
      <c r="AG54" s="241"/>
      <c r="AH54" s="241"/>
      <c r="AI54" s="241"/>
      <c r="AJ54" s="241"/>
      <c r="AK54" s="241"/>
      <c r="AL54" s="241"/>
      <c r="AM54" s="241"/>
      <c r="AN54" s="241"/>
      <c r="AO54" s="239">
        <v>31</v>
      </c>
      <c r="AP54" s="239"/>
      <c r="AQ54" s="239"/>
      <c r="AR54" s="239">
        <v>31</v>
      </c>
      <c r="AS54" s="239"/>
      <c r="AT54" s="239"/>
      <c r="AU54" s="239">
        <v>32</v>
      </c>
      <c r="AV54" s="239"/>
      <c r="AW54" s="239"/>
      <c r="AX54" s="239">
        <v>23</v>
      </c>
      <c r="AY54" s="239"/>
      <c r="AZ54" s="239"/>
      <c r="BA54" s="236">
        <f>SUM(AO54:AZ54)</f>
        <v>117</v>
      </c>
      <c r="BB54" s="236"/>
      <c r="BC54" s="106"/>
      <c r="BE54" s="105"/>
      <c r="BF54" s="107">
        <v>3</v>
      </c>
      <c r="BG54" s="241" t="s">
        <v>429</v>
      </c>
      <c r="BH54" s="241"/>
      <c r="BI54" s="241"/>
      <c r="BJ54" s="241"/>
      <c r="BK54" s="241"/>
      <c r="BL54" s="241"/>
      <c r="BM54" s="241"/>
      <c r="BN54" s="241"/>
      <c r="BO54" s="241"/>
      <c r="BP54" s="241"/>
      <c r="BQ54" s="239">
        <v>29</v>
      </c>
      <c r="BR54" s="239"/>
      <c r="BS54" s="239"/>
      <c r="BT54" s="239">
        <v>30</v>
      </c>
      <c r="BU54" s="239"/>
      <c r="BV54" s="239"/>
      <c r="BW54" s="239">
        <v>0</v>
      </c>
      <c r="BX54" s="239"/>
      <c r="BY54" s="239"/>
      <c r="BZ54" s="239">
        <v>0</v>
      </c>
      <c r="CA54" s="239"/>
      <c r="CB54" s="239"/>
      <c r="CC54" s="236">
        <f>SUM(BQ54:CB54)</f>
        <v>59</v>
      </c>
      <c r="CD54" s="236"/>
      <c r="CE54" s="106"/>
    </row>
    <row r="55" spans="1:83" ht="12.75">
      <c r="A55" s="105"/>
      <c r="B55" s="107" t="s">
        <v>382</v>
      </c>
      <c r="C55" s="241" t="s">
        <v>433</v>
      </c>
      <c r="D55" s="241"/>
      <c r="E55" s="241"/>
      <c r="F55" s="241"/>
      <c r="G55" s="241"/>
      <c r="H55" s="241"/>
      <c r="I55" s="241"/>
      <c r="J55" s="241"/>
      <c r="K55" s="241"/>
      <c r="L55" s="241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6">
        <f>SUM(M55:X55)</f>
        <v>0</v>
      </c>
      <c r="Z55" s="236"/>
      <c r="AA55" s="106"/>
      <c r="AC55" s="105"/>
      <c r="AD55" s="107" t="s">
        <v>382</v>
      </c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6">
        <f>SUM(AO55:AZ55)</f>
        <v>0</v>
      </c>
      <c r="BB55" s="236"/>
      <c r="BC55" s="106"/>
      <c r="BE55" s="105"/>
      <c r="BF55" s="107" t="s">
        <v>382</v>
      </c>
      <c r="BG55" s="241" t="s">
        <v>385</v>
      </c>
      <c r="BH55" s="241"/>
      <c r="BI55" s="241"/>
      <c r="BJ55" s="241"/>
      <c r="BK55" s="241"/>
      <c r="BL55" s="241"/>
      <c r="BM55" s="241"/>
      <c r="BN55" s="241"/>
      <c r="BO55" s="241"/>
      <c r="BP55" s="241"/>
      <c r="BQ55" s="239">
        <v>0</v>
      </c>
      <c r="BR55" s="239"/>
      <c r="BS55" s="239"/>
      <c r="BT55" s="239">
        <v>0</v>
      </c>
      <c r="BU55" s="239"/>
      <c r="BV55" s="239"/>
      <c r="BW55" s="239">
        <v>27</v>
      </c>
      <c r="BX55" s="239"/>
      <c r="BY55" s="239"/>
      <c r="BZ55" s="239">
        <v>35</v>
      </c>
      <c r="CA55" s="239"/>
      <c r="CB55" s="239"/>
      <c r="CC55" s="236">
        <f>SUM(BQ55:CB55)</f>
        <v>62</v>
      </c>
      <c r="CD55" s="236"/>
      <c r="CE55" s="106"/>
    </row>
    <row r="56" spans="1:83" s="111" customFormat="1" ht="11.25">
      <c r="A56" s="108"/>
      <c r="B56" s="109"/>
      <c r="C56" s="234" t="s">
        <v>386</v>
      </c>
      <c r="D56" s="234"/>
      <c r="E56" s="234"/>
      <c r="F56" s="234"/>
      <c r="G56" s="234"/>
      <c r="H56" s="234"/>
      <c r="I56" s="234"/>
      <c r="J56" s="234"/>
      <c r="K56" s="234"/>
      <c r="L56" s="234"/>
      <c r="M56" s="236">
        <f>SUM(M52:O55)</f>
        <v>80</v>
      </c>
      <c r="N56" s="236"/>
      <c r="O56" s="236"/>
      <c r="P56" s="236">
        <f>SUM(P52:R55)</f>
        <v>78</v>
      </c>
      <c r="Q56" s="236"/>
      <c r="R56" s="236"/>
      <c r="S56" s="236">
        <f>SUM(S52:U55)</f>
        <v>76</v>
      </c>
      <c r="T56" s="236"/>
      <c r="U56" s="236"/>
      <c r="V56" s="236">
        <f>SUM(V52:X55)</f>
        <v>81</v>
      </c>
      <c r="W56" s="236"/>
      <c r="X56" s="236"/>
      <c r="Y56" s="109"/>
      <c r="Z56" s="109"/>
      <c r="AA56" s="110"/>
      <c r="AC56" s="108"/>
      <c r="AD56" s="109"/>
      <c r="AE56" s="234" t="s">
        <v>386</v>
      </c>
      <c r="AF56" s="234"/>
      <c r="AG56" s="234"/>
      <c r="AH56" s="234"/>
      <c r="AI56" s="234"/>
      <c r="AJ56" s="234"/>
      <c r="AK56" s="234"/>
      <c r="AL56" s="234"/>
      <c r="AM56" s="234"/>
      <c r="AN56" s="234"/>
      <c r="AO56" s="236">
        <f>SUM(AO52:AQ55)</f>
        <v>80</v>
      </c>
      <c r="AP56" s="236"/>
      <c r="AQ56" s="236"/>
      <c r="AR56" s="236">
        <f>SUM(AR52:AT55)</f>
        <v>77</v>
      </c>
      <c r="AS56" s="236"/>
      <c r="AT56" s="236"/>
      <c r="AU56" s="236">
        <f>SUM(AU52:AW55)</f>
        <v>91</v>
      </c>
      <c r="AV56" s="236"/>
      <c r="AW56" s="236"/>
      <c r="AX56" s="236">
        <f>SUM(AX52:AZ55)</f>
        <v>73</v>
      </c>
      <c r="AY56" s="236"/>
      <c r="AZ56" s="236"/>
      <c r="BA56" s="109"/>
      <c r="BB56" s="109"/>
      <c r="BC56" s="110"/>
      <c r="BE56" s="108"/>
      <c r="BF56" s="109"/>
      <c r="BG56" s="234" t="s">
        <v>386</v>
      </c>
      <c r="BH56" s="234"/>
      <c r="BI56" s="234"/>
      <c r="BJ56" s="234"/>
      <c r="BK56" s="234"/>
      <c r="BL56" s="234"/>
      <c r="BM56" s="234"/>
      <c r="BN56" s="234"/>
      <c r="BO56" s="234"/>
      <c r="BP56" s="234"/>
      <c r="BQ56" s="236">
        <f>SUM(BQ52:BS55)</f>
        <v>82</v>
      </c>
      <c r="BR56" s="236"/>
      <c r="BS56" s="236"/>
      <c r="BT56" s="236">
        <f>SUM(BT52:BV55)</f>
        <v>78</v>
      </c>
      <c r="BU56" s="236"/>
      <c r="BV56" s="236"/>
      <c r="BW56" s="236">
        <f>SUM(BW52:BY55)</f>
        <v>81</v>
      </c>
      <c r="BX56" s="236"/>
      <c r="BY56" s="236"/>
      <c r="BZ56" s="236">
        <f>SUM(BZ52:CB55)</f>
        <v>82</v>
      </c>
      <c r="CA56" s="236"/>
      <c r="CB56" s="236"/>
      <c r="CC56" s="109"/>
      <c r="CD56" s="109"/>
      <c r="CE56" s="110"/>
    </row>
    <row r="57" spans="1:83" ht="15">
      <c r="A57" s="105"/>
      <c r="B57" s="112"/>
      <c r="C57" s="234" t="s">
        <v>387</v>
      </c>
      <c r="D57" s="234"/>
      <c r="E57" s="234"/>
      <c r="F57" s="234"/>
      <c r="G57" s="234"/>
      <c r="H57" s="234"/>
      <c r="I57" s="234"/>
      <c r="J57" s="234"/>
      <c r="K57" s="234"/>
      <c r="L57" s="234"/>
      <c r="M57" s="236"/>
      <c r="N57" s="236"/>
      <c r="O57" s="236"/>
      <c r="P57" s="236">
        <f>M56+P56</f>
        <v>158</v>
      </c>
      <c r="Q57" s="236"/>
      <c r="R57" s="236"/>
      <c r="S57" s="236">
        <f>P57+S56</f>
        <v>234</v>
      </c>
      <c r="T57" s="236"/>
      <c r="U57" s="236"/>
      <c r="V57" s="237">
        <f>S57+V56</f>
        <v>315</v>
      </c>
      <c r="W57" s="237"/>
      <c r="X57" s="237"/>
      <c r="Y57" s="238"/>
      <c r="Z57" s="238"/>
      <c r="AA57" s="106"/>
      <c r="AC57" s="105"/>
      <c r="AD57" s="112"/>
      <c r="AE57" s="234" t="s">
        <v>387</v>
      </c>
      <c r="AF57" s="234"/>
      <c r="AG57" s="234"/>
      <c r="AH57" s="234"/>
      <c r="AI57" s="234"/>
      <c r="AJ57" s="234"/>
      <c r="AK57" s="234"/>
      <c r="AL57" s="234"/>
      <c r="AM57" s="234"/>
      <c r="AN57" s="234"/>
      <c r="AO57" s="236"/>
      <c r="AP57" s="236"/>
      <c r="AQ57" s="236"/>
      <c r="AR57" s="236">
        <f>AO56+AR56</f>
        <v>157</v>
      </c>
      <c r="AS57" s="236"/>
      <c r="AT57" s="236"/>
      <c r="AU57" s="236">
        <f>AR57+AU56</f>
        <v>248</v>
      </c>
      <c r="AV57" s="236"/>
      <c r="AW57" s="236"/>
      <c r="AX57" s="237">
        <f>AU57+AX56</f>
        <v>321</v>
      </c>
      <c r="AY57" s="237"/>
      <c r="AZ57" s="237"/>
      <c r="BA57" s="238"/>
      <c r="BB57" s="238"/>
      <c r="BC57" s="106"/>
      <c r="BE57" s="105"/>
      <c r="BF57" s="112"/>
      <c r="BG57" s="234" t="s">
        <v>387</v>
      </c>
      <c r="BH57" s="234"/>
      <c r="BI57" s="234"/>
      <c r="BJ57" s="234"/>
      <c r="BK57" s="234"/>
      <c r="BL57" s="234"/>
      <c r="BM57" s="234"/>
      <c r="BN57" s="234"/>
      <c r="BO57" s="234"/>
      <c r="BP57" s="234"/>
      <c r="BQ57" s="236"/>
      <c r="BR57" s="236"/>
      <c r="BS57" s="236"/>
      <c r="BT57" s="236">
        <f>BQ56+BT56</f>
        <v>160</v>
      </c>
      <c r="BU57" s="236"/>
      <c r="BV57" s="236"/>
      <c r="BW57" s="236">
        <f>BT57+BW56</f>
        <v>241</v>
      </c>
      <c r="BX57" s="236"/>
      <c r="BY57" s="236"/>
      <c r="BZ57" s="237">
        <f>BW57+BZ56</f>
        <v>323</v>
      </c>
      <c r="CA57" s="237"/>
      <c r="CB57" s="237"/>
      <c r="CC57" s="238"/>
      <c r="CD57" s="238"/>
      <c r="CE57" s="106"/>
    </row>
    <row r="58" spans="1:83" ht="12.75">
      <c r="A58" s="105"/>
      <c r="B58" s="112"/>
      <c r="C58" s="234" t="s">
        <v>388</v>
      </c>
      <c r="D58" s="234"/>
      <c r="E58" s="234"/>
      <c r="F58" s="234"/>
      <c r="G58" s="234"/>
      <c r="H58" s="234"/>
      <c r="I58" s="234"/>
      <c r="J58" s="234"/>
      <c r="K58" s="234"/>
      <c r="L58" s="234"/>
      <c r="M58" s="233" t="s">
        <v>479</v>
      </c>
      <c r="N58" s="233"/>
      <c r="O58" s="233"/>
      <c r="P58" s="233" t="s">
        <v>423</v>
      </c>
      <c r="Q58" s="233"/>
      <c r="R58" s="233"/>
      <c r="S58" s="233" t="s">
        <v>390</v>
      </c>
      <c r="T58" s="233"/>
      <c r="U58" s="233"/>
      <c r="V58" s="233" t="s">
        <v>390</v>
      </c>
      <c r="W58" s="233"/>
      <c r="X58" s="233"/>
      <c r="Y58" s="235"/>
      <c r="Z58" s="235"/>
      <c r="AA58" s="106"/>
      <c r="AC58" s="105"/>
      <c r="AD58" s="112"/>
      <c r="AE58" s="234" t="s">
        <v>388</v>
      </c>
      <c r="AF58" s="234"/>
      <c r="AG58" s="234"/>
      <c r="AH58" s="234"/>
      <c r="AI58" s="234"/>
      <c r="AJ58" s="234"/>
      <c r="AK58" s="234"/>
      <c r="AL58" s="234"/>
      <c r="AM58" s="234"/>
      <c r="AN58" s="234"/>
      <c r="AO58" s="233" t="s">
        <v>479</v>
      </c>
      <c r="AP58" s="233"/>
      <c r="AQ58" s="233"/>
      <c r="AR58" s="233" t="s">
        <v>390</v>
      </c>
      <c r="AS58" s="233"/>
      <c r="AT58" s="233"/>
      <c r="AU58" s="233" t="s">
        <v>389</v>
      </c>
      <c r="AV58" s="233"/>
      <c r="AW58" s="233"/>
      <c r="AX58" s="233" t="s">
        <v>423</v>
      </c>
      <c r="AY58" s="233"/>
      <c r="AZ58" s="233"/>
      <c r="BA58" s="235"/>
      <c r="BB58" s="235"/>
      <c r="BC58" s="106"/>
      <c r="BE58" s="105"/>
      <c r="BF58" s="112"/>
      <c r="BG58" s="234" t="s">
        <v>388</v>
      </c>
      <c r="BH58" s="234"/>
      <c r="BI58" s="234"/>
      <c r="BJ58" s="234"/>
      <c r="BK58" s="234"/>
      <c r="BL58" s="234"/>
      <c r="BM58" s="234"/>
      <c r="BN58" s="234"/>
      <c r="BO58" s="234"/>
      <c r="BP58" s="234"/>
      <c r="BQ58" s="233" t="s">
        <v>389</v>
      </c>
      <c r="BR58" s="233"/>
      <c r="BS58" s="233"/>
      <c r="BT58" s="233" t="s">
        <v>424</v>
      </c>
      <c r="BU58" s="233"/>
      <c r="BV58" s="233"/>
      <c r="BW58" s="233" t="s">
        <v>479</v>
      </c>
      <c r="BX58" s="233"/>
      <c r="BY58" s="233"/>
      <c r="BZ58" s="233" t="s">
        <v>424</v>
      </c>
      <c r="CA58" s="233"/>
      <c r="CB58" s="233"/>
      <c r="CC58" s="235"/>
      <c r="CD58" s="235"/>
      <c r="CE58" s="106"/>
    </row>
    <row r="59" spans="1:83" ht="6" customHeight="1">
      <c r="A59" s="113"/>
      <c r="B59" s="114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6"/>
      <c r="AC59" s="113"/>
      <c r="AD59" s="114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6"/>
      <c r="BE59" s="113"/>
      <c r="BF59" s="114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6"/>
    </row>
    <row r="60" ht="12.75">
      <c r="B60" s="117"/>
    </row>
    <row r="61" spans="1:83" ht="6" customHeight="1">
      <c r="A61" s="102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4"/>
      <c r="AC61" s="102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4"/>
      <c r="BE61" s="102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4"/>
    </row>
    <row r="62" spans="1:83" ht="14.25">
      <c r="A62" s="105"/>
      <c r="B62" s="243" t="s">
        <v>326</v>
      </c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2" t="s">
        <v>369</v>
      </c>
      <c r="U62" s="242"/>
      <c r="V62" s="244" t="s">
        <v>295</v>
      </c>
      <c r="W62" s="244"/>
      <c r="X62" s="244"/>
      <c r="Y62" s="242">
        <v>4</v>
      </c>
      <c r="Z62" s="242"/>
      <c r="AA62" s="106"/>
      <c r="AC62" s="105"/>
      <c r="AD62" s="243" t="s">
        <v>368</v>
      </c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2"/>
      <c r="AW62" s="242"/>
      <c r="AX62" s="244" t="s">
        <v>295</v>
      </c>
      <c r="AY62" s="244"/>
      <c r="AZ62" s="244"/>
      <c r="BA62" s="242">
        <v>3</v>
      </c>
      <c r="BB62" s="242"/>
      <c r="BC62" s="106"/>
      <c r="BE62" s="105"/>
      <c r="BF62" s="243" t="s">
        <v>329</v>
      </c>
      <c r="BG62" s="243"/>
      <c r="BH62" s="243"/>
      <c r="BI62" s="243"/>
      <c r="BJ62" s="243"/>
      <c r="BK62" s="243"/>
      <c r="BL62" s="243"/>
      <c r="BM62" s="243"/>
      <c r="BN62" s="243"/>
      <c r="BO62" s="243"/>
      <c r="BP62" s="243"/>
      <c r="BQ62" s="243"/>
      <c r="BR62" s="243"/>
      <c r="BS62" s="243"/>
      <c r="BT62" s="243"/>
      <c r="BU62" s="243"/>
      <c r="BV62" s="243"/>
      <c r="BW62" s="243"/>
      <c r="BX62" s="242"/>
      <c r="BY62" s="242"/>
      <c r="BZ62" s="244" t="s">
        <v>295</v>
      </c>
      <c r="CA62" s="244"/>
      <c r="CB62" s="244"/>
      <c r="CC62" s="242">
        <v>2</v>
      </c>
      <c r="CD62" s="242"/>
      <c r="CE62" s="106"/>
    </row>
    <row r="63" spans="1:83" ht="12.75">
      <c r="A63" s="105"/>
      <c r="B63" s="107">
        <v>1</v>
      </c>
      <c r="C63" s="241" t="s">
        <v>399</v>
      </c>
      <c r="D63" s="241"/>
      <c r="E63" s="241"/>
      <c r="F63" s="241"/>
      <c r="G63" s="241"/>
      <c r="H63" s="241"/>
      <c r="I63" s="241"/>
      <c r="J63" s="241"/>
      <c r="K63" s="241"/>
      <c r="L63" s="241"/>
      <c r="M63" s="239">
        <v>26</v>
      </c>
      <c r="N63" s="239"/>
      <c r="O63" s="239"/>
      <c r="P63" s="239">
        <v>28</v>
      </c>
      <c r="Q63" s="239"/>
      <c r="R63" s="239"/>
      <c r="S63" s="239">
        <v>25</v>
      </c>
      <c r="T63" s="239"/>
      <c r="U63" s="239"/>
      <c r="V63" s="239">
        <v>27</v>
      </c>
      <c r="W63" s="239"/>
      <c r="X63" s="239"/>
      <c r="Y63" s="236">
        <f>SUM(M63:X63)</f>
        <v>106</v>
      </c>
      <c r="Z63" s="236"/>
      <c r="AA63" s="106"/>
      <c r="AC63" s="105"/>
      <c r="AD63" s="107">
        <v>1</v>
      </c>
      <c r="AE63" s="241" t="s">
        <v>417</v>
      </c>
      <c r="AF63" s="241"/>
      <c r="AG63" s="241"/>
      <c r="AH63" s="241"/>
      <c r="AI63" s="241"/>
      <c r="AJ63" s="241"/>
      <c r="AK63" s="241"/>
      <c r="AL63" s="241"/>
      <c r="AM63" s="241"/>
      <c r="AN63" s="241"/>
      <c r="AO63" s="239">
        <v>26</v>
      </c>
      <c r="AP63" s="239"/>
      <c r="AQ63" s="239"/>
      <c r="AR63" s="239">
        <v>25</v>
      </c>
      <c r="AS63" s="239"/>
      <c r="AT63" s="239"/>
      <c r="AU63" s="239">
        <v>24</v>
      </c>
      <c r="AV63" s="239"/>
      <c r="AW63" s="239"/>
      <c r="AX63" s="239">
        <v>26</v>
      </c>
      <c r="AY63" s="239"/>
      <c r="AZ63" s="239"/>
      <c r="BA63" s="236">
        <f>SUM(AO63:AZ63)</f>
        <v>101</v>
      </c>
      <c r="BB63" s="236"/>
      <c r="BC63" s="106"/>
      <c r="BE63" s="105"/>
      <c r="BF63" s="107">
        <v>1</v>
      </c>
      <c r="BG63" s="241" t="s">
        <v>437</v>
      </c>
      <c r="BH63" s="241"/>
      <c r="BI63" s="241"/>
      <c r="BJ63" s="241"/>
      <c r="BK63" s="241"/>
      <c r="BL63" s="241"/>
      <c r="BM63" s="241"/>
      <c r="BN63" s="241"/>
      <c r="BO63" s="241"/>
      <c r="BP63" s="241"/>
      <c r="BQ63" s="239">
        <v>34</v>
      </c>
      <c r="BR63" s="239"/>
      <c r="BS63" s="239"/>
      <c r="BT63" s="239">
        <v>36</v>
      </c>
      <c r="BU63" s="239"/>
      <c r="BV63" s="239"/>
      <c r="BW63" s="239">
        <v>41</v>
      </c>
      <c r="BX63" s="239"/>
      <c r="BY63" s="239"/>
      <c r="BZ63" s="239">
        <v>33</v>
      </c>
      <c r="CA63" s="239"/>
      <c r="CB63" s="239"/>
      <c r="CC63" s="236">
        <f>SUM(BQ63:CB63)</f>
        <v>144</v>
      </c>
      <c r="CD63" s="236"/>
      <c r="CE63" s="106"/>
    </row>
    <row r="64" spans="1:83" ht="12.75">
      <c r="A64" s="105"/>
      <c r="B64" s="107">
        <v>2</v>
      </c>
      <c r="C64" s="241" t="s">
        <v>401</v>
      </c>
      <c r="D64" s="241"/>
      <c r="E64" s="241"/>
      <c r="F64" s="241"/>
      <c r="G64" s="241"/>
      <c r="H64" s="241"/>
      <c r="I64" s="241"/>
      <c r="J64" s="241"/>
      <c r="K64" s="241"/>
      <c r="L64" s="241"/>
      <c r="M64" s="239">
        <v>27</v>
      </c>
      <c r="N64" s="239"/>
      <c r="O64" s="239"/>
      <c r="P64" s="239">
        <v>28</v>
      </c>
      <c r="Q64" s="239"/>
      <c r="R64" s="239"/>
      <c r="S64" s="239">
        <v>27</v>
      </c>
      <c r="T64" s="239"/>
      <c r="U64" s="239"/>
      <c r="V64" s="239">
        <v>30</v>
      </c>
      <c r="W64" s="239"/>
      <c r="X64" s="239"/>
      <c r="Y64" s="236">
        <f>SUM(M64:X64)</f>
        <v>112</v>
      </c>
      <c r="Z64" s="236"/>
      <c r="AA64" s="106"/>
      <c r="AC64" s="105"/>
      <c r="AD64" s="107">
        <v>2</v>
      </c>
      <c r="AE64" s="241" t="s">
        <v>383</v>
      </c>
      <c r="AF64" s="241"/>
      <c r="AG64" s="241"/>
      <c r="AH64" s="241"/>
      <c r="AI64" s="241"/>
      <c r="AJ64" s="241"/>
      <c r="AK64" s="241"/>
      <c r="AL64" s="241"/>
      <c r="AM64" s="241"/>
      <c r="AN64" s="241"/>
      <c r="AO64" s="239">
        <v>28</v>
      </c>
      <c r="AP64" s="239"/>
      <c r="AQ64" s="239"/>
      <c r="AR64" s="239">
        <v>29</v>
      </c>
      <c r="AS64" s="239"/>
      <c r="AT64" s="239"/>
      <c r="AU64" s="239">
        <v>29</v>
      </c>
      <c r="AV64" s="239"/>
      <c r="AW64" s="239"/>
      <c r="AX64" s="239">
        <v>28</v>
      </c>
      <c r="AY64" s="239"/>
      <c r="AZ64" s="239"/>
      <c r="BA64" s="236">
        <f>SUM(AO64:AZ64)</f>
        <v>114</v>
      </c>
      <c r="BB64" s="236"/>
      <c r="BC64" s="106"/>
      <c r="BE64" s="105"/>
      <c r="BF64" s="107">
        <v>2</v>
      </c>
      <c r="BG64" s="241" t="s">
        <v>438</v>
      </c>
      <c r="BH64" s="241"/>
      <c r="BI64" s="241"/>
      <c r="BJ64" s="241"/>
      <c r="BK64" s="241"/>
      <c r="BL64" s="241"/>
      <c r="BM64" s="241"/>
      <c r="BN64" s="241"/>
      <c r="BO64" s="241"/>
      <c r="BP64" s="241"/>
      <c r="BQ64" s="239">
        <v>26</v>
      </c>
      <c r="BR64" s="239"/>
      <c r="BS64" s="239"/>
      <c r="BT64" s="239">
        <v>26</v>
      </c>
      <c r="BU64" s="239"/>
      <c r="BV64" s="239"/>
      <c r="BW64" s="239">
        <v>27</v>
      </c>
      <c r="BX64" s="239"/>
      <c r="BY64" s="239"/>
      <c r="BZ64" s="239">
        <v>27</v>
      </c>
      <c r="CA64" s="239"/>
      <c r="CB64" s="239"/>
      <c r="CC64" s="236">
        <f>SUM(BQ64:CB64)</f>
        <v>106</v>
      </c>
      <c r="CD64" s="236"/>
      <c r="CE64" s="106"/>
    </row>
    <row r="65" spans="1:83" ht="12.75">
      <c r="A65" s="105"/>
      <c r="B65" s="107">
        <v>3</v>
      </c>
      <c r="C65" s="241" t="s">
        <v>436</v>
      </c>
      <c r="D65" s="241"/>
      <c r="E65" s="241"/>
      <c r="F65" s="241"/>
      <c r="G65" s="241"/>
      <c r="H65" s="241"/>
      <c r="I65" s="241"/>
      <c r="J65" s="241"/>
      <c r="K65" s="241"/>
      <c r="L65" s="241"/>
      <c r="M65" s="239">
        <v>25</v>
      </c>
      <c r="N65" s="239"/>
      <c r="O65" s="239"/>
      <c r="P65" s="239">
        <v>29</v>
      </c>
      <c r="Q65" s="239"/>
      <c r="R65" s="239"/>
      <c r="S65" s="239">
        <v>26</v>
      </c>
      <c r="T65" s="239"/>
      <c r="U65" s="239"/>
      <c r="V65" s="239">
        <v>28</v>
      </c>
      <c r="W65" s="239"/>
      <c r="X65" s="239"/>
      <c r="Y65" s="236">
        <f>SUM(M65:X65)</f>
        <v>108</v>
      </c>
      <c r="Z65" s="236"/>
      <c r="AA65" s="106"/>
      <c r="AC65" s="105"/>
      <c r="AD65" s="107">
        <v>3</v>
      </c>
      <c r="AE65" s="241" t="s">
        <v>434</v>
      </c>
      <c r="AF65" s="241"/>
      <c r="AG65" s="241"/>
      <c r="AH65" s="241"/>
      <c r="AI65" s="241"/>
      <c r="AJ65" s="241"/>
      <c r="AK65" s="241"/>
      <c r="AL65" s="241"/>
      <c r="AM65" s="241"/>
      <c r="AN65" s="241"/>
      <c r="AO65" s="239">
        <v>29</v>
      </c>
      <c r="AP65" s="239"/>
      <c r="AQ65" s="239"/>
      <c r="AR65" s="239">
        <v>27</v>
      </c>
      <c r="AS65" s="239"/>
      <c r="AT65" s="239"/>
      <c r="AU65" s="239">
        <v>35</v>
      </c>
      <c r="AV65" s="239"/>
      <c r="AW65" s="239"/>
      <c r="AX65" s="239">
        <v>28</v>
      </c>
      <c r="AY65" s="239"/>
      <c r="AZ65" s="239"/>
      <c r="BA65" s="236">
        <f>SUM(AO65:AZ65)</f>
        <v>119</v>
      </c>
      <c r="BB65" s="236"/>
      <c r="BC65" s="106"/>
      <c r="BE65" s="105"/>
      <c r="BF65" s="107">
        <v>3</v>
      </c>
      <c r="BG65" s="241" t="s">
        <v>439</v>
      </c>
      <c r="BH65" s="241"/>
      <c r="BI65" s="241"/>
      <c r="BJ65" s="241"/>
      <c r="BK65" s="241"/>
      <c r="BL65" s="241"/>
      <c r="BM65" s="241"/>
      <c r="BN65" s="241"/>
      <c r="BO65" s="241"/>
      <c r="BP65" s="241"/>
      <c r="BQ65" s="239">
        <v>30</v>
      </c>
      <c r="BR65" s="239"/>
      <c r="BS65" s="239"/>
      <c r="BT65" s="239">
        <v>34</v>
      </c>
      <c r="BU65" s="239"/>
      <c r="BV65" s="239"/>
      <c r="BW65" s="239">
        <v>36</v>
      </c>
      <c r="BX65" s="239"/>
      <c r="BY65" s="239"/>
      <c r="BZ65" s="239">
        <v>30</v>
      </c>
      <c r="CA65" s="239"/>
      <c r="CB65" s="239"/>
      <c r="CC65" s="236">
        <f>SUM(BQ65:CB65)</f>
        <v>130</v>
      </c>
      <c r="CD65" s="236"/>
      <c r="CE65" s="106"/>
    </row>
    <row r="66" spans="1:83" ht="12.75">
      <c r="A66" s="105"/>
      <c r="B66" s="107" t="s">
        <v>382</v>
      </c>
      <c r="C66" s="241" t="s">
        <v>401</v>
      </c>
      <c r="D66" s="241"/>
      <c r="E66" s="241"/>
      <c r="F66" s="241"/>
      <c r="G66" s="241"/>
      <c r="H66" s="241"/>
      <c r="I66" s="241"/>
      <c r="J66" s="241"/>
      <c r="K66" s="241"/>
      <c r="L66" s="241"/>
      <c r="M66" s="239">
        <v>0</v>
      </c>
      <c r="N66" s="239"/>
      <c r="O66" s="239"/>
      <c r="P66" s="239">
        <v>0</v>
      </c>
      <c r="Q66" s="239"/>
      <c r="R66" s="239"/>
      <c r="S66" s="239">
        <v>0</v>
      </c>
      <c r="T66" s="239"/>
      <c r="U66" s="239"/>
      <c r="V66" s="239">
        <v>0</v>
      </c>
      <c r="W66" s="239"/>
      <c r="X66" s="239"/>
      <c r="Y66" s="236">
        <f>SUM(M66:X66)</f>
        <v>0</v>
      </c>
      <c r="Z66" s="236"/>
      <c r="AA66" s="106"/>
      <c r="AC66" s="105"/>
      <c r="AD66" s="107" t="s">
        <v>382</v>
      </c>
      <c r="AE66" s="241" t="s">
        <v>435</v>
      </c>
      <c r="AF66" s="241"/>
      <c r="AG66" s="241"/>
      <c r="AH66" s="241"/>
      <c r="AI66" s="241"/>
      <c r="AJ66" s="241"/>
      <c r="AK66" s="241"/>
      <c r="AL66" s="241"/>
      <c r="AM66" s="241"/>
      <c r="AN66" s="241"/>
      <c r="AO66" s="239">
        <v>0</v>
      </c>
      <c r="AP66" s="239"/>
      <c r="AQ66" s="239"/>
      <c r="AR66" s="239">
        <v>0</v>
      </c>
      <c r="AS66" s="239"/>
      <c r="AT66" s="239"/>
      <c r="AU66" s="239">
        <v>0</v>
      </c>
      <c r="AV66" s="239"/>
      <c r="AW66" s="239"/>
      <c r="AX66" s="239">
        <v>0</v>
      </c>
      <c r="AY66" s="239"/>
      <c r="AZ66" s="239"/>
      <c r="BA66" s="236">
        <f>SUM(AO66:AZ66)</f>
        <v>0</v>
      </c>
      <c r="BB66" s="236"/>
      <c r="BC66" s="106"/>
      <c r="BE66" s="105"/>
      <c r="BF66" s="107" t="s">
        <v>382</v>
      </c>
      <c r="BG66" s="240" t="s">
        <v>440</v>
      </c>
      <c r="BH66" s="240"/>
      <c r="BI66" s="240"/>
      <c r="BJ66" s="240"/>
      <c r="BK66" s="240"/>
      <c r="BL66" s="240"/>
      <c r="BM66" s="240"/>
      <c r="BN66" s="240"/>
      <c r="BO66" s="240"/>
      <c r="BP66" s="240"/>
      <c r="BQ66" s="239">
        <v>0</v>
      </c>
      <c r="BR66" s="239"/>
      <c r="BS66" s="239"/>
      <c r="BT66" s="239">
        <v>0</v>
      </c>
      <c r="BU66" s="239"/>
      <c r="BV66" s="239"/>
      <c r="BW66" s="239">
        <v>0</v>
      </c>
      <c r="BX66" s="239"/>
      <c r="BY66" s="239"/>
      <c r="BZ66" s="239">
        <v>0</v>
      </c>
      <c r="CA66" s="239"/>
      <c r="CB66" s="239"/>
      <c r="CC66" s="236">
        <f>SUM(BQ66:CB66)</f>
        <v>0</v>
      </c>
      <c r="CD66" s="236"/>
      <c r="CE66" s="106"/>
    </row>
    <row r="67" spans="1:83" s="111" customFormat="1" ht="11.25">
      <c r="A67" s="108"/>
      <c r="B67" s="109"/>
      <c r="C67" s="234" t="s">
        <v>386</v>
      </c>
      <c r="D67" s="234"/>
      <c r="E67" s="234"/>
      <c r="F67" s="234"/>
      <c r="G67" s="234"/>
      <c r="H67" s="234"/>
      <c r="I67" s="234"/>
      <c r="J67" s="234"/>
      <c r="K67" s="234"/>
      <c r="L67" s="234"/>
      <c r="M67" s="236">
        <f>SUM(M63:O66)</f>
        <v>78</v>
      </c>
      <c r="N67" s="236"/>
      <c r="O67" s="236"/>
      <c r="P67" s="236">
        <f>SUM(P63:R66)</f>
        <v>85</v>
      </c>
      <c r="Q67" s="236"/>
      <c r="R67" s="236"/>
      <c r="S67" s="236">
        <f>SUM(S63:U66)</f>
        <v>78</v>
      </c>
      <c r="T67" s="236"/>
      <c r="U67" s="236"/>
      <c r="V67" s="236">
        <f>SUM(V63:X66)</f>
        <v>85</v>
      </c>
      <c r="W67" s="236"/>
      <c r="X67" s="236"/>
      <c r="Y67" s="109"/>
      <c r="Z67" s="109"/>
      <c r="AA67" s="110"/>
      <c r="AC67" s="108"/>
      <c r="AD67" s="109"/>
      <c r="AE67" s="234" t="s">
        <v>386</v>
      </c>
      <c r="AF67" s="234"/>
      <c r="AG67" s="234"/>
      <c r="AH67" s="234"/>
      <c r="AI67" s="234"/>
      <c r="AJ67" s="234"/>
      <c r="AK67" s="234"/>
      <c r="AL67" s="234"/>
      <c r="AM67" s="234"/>
      <c r="AN67" s="234"/>
      <c r="AO67" s="236">
        <f>SUM(AO63:AQ66)</f>
        <v>83</v>
      </c>
      <c r="AP67" s="236"/>
      <c r="AQ67" s="236"/>
      <c r="AR67" s="236">
        <f>SUM(AR63:AT66)</f>
        <v>81</v>
      </c>
      <c r="AS67" s="236"/>
      <c r="AT67" s="236"/>
      <c r="AU67" s="236">
        <f>SUM(AU63:AW66)</f>
        <v>88</v>
      </c>
      <c r="AV67" s="236"/>
      <c r="AW67" s="236"/>
      <c r="AX67" s="236">
        <f>SUM(AX63:AZ66)</f>
        <v>82</v>
      </c>
      <c r="AY67" s="236"/>
      <c r="AZ67" s="236"/>
      <c r="BA67" s="109"/>
      <c r="BB67" s="109"/>
      <c r="BC67" s="110"/>
      <c r="BE67" s="108"/>
      <c r="BF67" s="109"/>
      <c r="BG67" s="234" t="s">
        <v>386</v>
      </c>
      <c r="BH67" s="234"/>
      <c r="BI67" s="234"/>
      <c r="BJ67" s="234"/>
      <c r="BK67" s="234"/>
      <c r="BL67" s="234"/>
      <c r="BM67" s="234"/>
      <c r="BN67" s="234"/>
      <c r="BO67" s="234"/>
      <c r="BP67" s="234"/>
      <c r="BQ67" s="236">
        <f>SUM(BQ63:BS66)</f>
        <v>90</v>
      </c>
      <c r="BR67" s="236"/>
      <c r="BS67" s="236"/>
      <c r="BT67" s="236">
        <f>SUM(BT63:BV66)</f>
        <v>96</v>
      </c>
      <c r="BU67" s="236"/>
      <c r="BV67" s="236"/>
      <c r="BW67" s="236">
        <f>SUM(BW63:BY66)</f>
        <v>104</v>
      </c>
      <c r="BX67" s="236"/>
      <c r="BY67" s="236"/>
      <c r="BZ67" s="236">
        <f>SUM(BZ63:CB66)</f>
        <v>90</v>
      </c>
      <c r="CA67" s="236"/>
      <c r="CB67" s="236"/>
      <c r="CC67" s="109"/>
      <c r="CD67" s="109"/>
      <c r="CE67" s="110"/>
    </row>
    <row r="68" spans="1:83" ht="15">
      <c r="A68" s="105"/>
      <c r="B68" s="112"/>
      <c r="C68" s="234" t="s">
        <v>387</v>
      </c>
      <c r="D68" s="234"/>
      <c r="E68" s="234"/>
      <c r="F68" s="234"/>
      <c r="G68" s="234"/>
      <c r="H68" s="234"/>
      <c r="I68" s="234"/>
      <c r="J68" s="234"/>
      <c r="K68" s="234"/>
      <c r="L68" s="234"/>
      <c r="M68" s="236"/>
      <c r="N68" s="236"/>
      <c r="O68" s="236"/>
      <c r="P68" s="236">
        <f>M67+P67</f>
        <v>163</v>
      </c>
      <c r="Q68" s="236"/>
      <c r="R68" s="236"/>
      <c r="S68" s="236">
        <f>P68+S67</f>
        <v>241</v>
      </c>
      <c r="T68" s="236"/>
      <c r="U68" s="236"/>
      <c r="V68" s="237">
        <f>S68+V67</f>
        <v>326</v>
      </c>
      <c r="W68" s="237"/>
      <c r="X68" s="237"/>
      <c r="Y68" s="238"/>
      <c r="Z68" s="238"/>
      <c r="AA68" s="106"/>
      <c r="AC68" s="105"/>
      <c r="AD68" s="112"/>
      <c r="AE68" s="234" t="s">
        <v>387</v>
      </c>
      <c r="AF68" s="234"/>
      <c r="AG68" s="234"/>
      <c r="AH68" s="234"/>
      <c r="AI68" s="234"/>
      <c r="AJ68" s="234"/>
      <c r="AK68" s="234"/>
      <c r="AL68" s="234"/>
      <c r="AM68" s="234"/>
      <c r="AN68" s="234"/>
      <c r="AO68" s="236"/>
      <c r="AP68" s="236"/>
      <c r="AQ68" s="236"/>
      <c r="AR68" s="236">
        <f>AO67+AR67</f>
        <v>164</v>
      </c>
      <c r="AS68" s="236"/>
      <c r="AT68" s="236"/>
      <c r="AU68" s="236">
        <f>AR68+AU67</f>
        <v>252</v>
      </c>
      <c r="AV68" s="236"/>
      <c r="AW68" s="236"/>
      <c r="AX68" s="237">
        <f>AU68+AX67</f>
        <v>334</v>
      </c>
      <c r="AY68" s="237"/>
      <c r="AZ68" s="237"/>
      <c r="BA68" s="238"/>
      <c r="BB68" s="238"/>
      <c r="BC68" s="106"/>
      <c r="BE68" s="105"/>
      <c r="BF68" s="112"/>
      <c r="BG68" s="234" t="s">
        <v>387</v>
      </c>
      <c r="BH68" s="234"/>
      <c r="BI68" s="234"/>
      <c r="BJ68" s="234"/>
      <c r="BK68" s="234"/>
      <c r="BL68" s="234"/>
      <c r="BM68" s="234"/>
      <c r="BN68" s="234"/>
      <c r="BO68" s="234"/>
      <c r="BP68" s="234"/>
      <c r="BQ68" s="236"/>
      <c r="BR68" s="236"/>
      <c r="BS68" s="236"/>
      <c r="BT68" s="236">
        <f>BQ67+BT67</f>
        <v>186</v>
      </c>
      <c r="BU68" s="236"/>
      <c r="BV68" s="236"/>
      <c r="BW68" s="236">
        <f>BT68+BW67</f>
        <v>290</v>
      </c>
      <c r="BX68" s="236"/>
      <c r="BY68" s="236"/>
      <c r="BZ68" s="237">
        <f>BW68+BZ67</f>
        <v>380</v>
      </c>
      <c r="CA68" s="237"/>
      <c r="CB68" s="237"/>
      <c r="CC68" s="238"/>
      <c r="CD68" s="238"/>
      <c r="CE68" s="106"/>
    </row>
    <row r="69" spans="1:83" ht="12.75">
      <c r="A69" s="105"/>
      <c r="B69" s="112"/>
      <c r="C69" s="234" t="s">
        <v>388</v>
      </c>
      <c r="D69" s="234"/>
      <c r="E69" s="234"/>
      <c r="F69" s="234"/>
      <c r="G69" s="234"/>
      <c r="H69" s="234"/>
      <c r="I69" s="234"/>
      <c r="J69" s="234"/>
      <c r="K69" s="234"/>
      <c r="L69" s="234"/>
      <c r="M69" s="233" t="s">
        <v>390</v>
      </c>
      <c r="N69" s="233"/>
      <c r="O69" s="233"/>
      <c r="P69" s="233" t="s">
        <v>389</v>
      </c>
      <c r="Q69" s="233"/>
      <c r="R69" s="233"/>
      <c r="S69" s="233" t="s">
        <v>479</v>
      </c>
      <c r="T69" s="233"/>
      <c r="U69" s="233"/>
      <c r="V69" s="233" t="s">
        <v>389</v>
      </c>
      <c r="W69" s="233"/>
      <c r="X69" s="233"/>
      <c r="Y69" s="235"/>
      <c r="Z69" s="235"/>
      <c r="AA69" s="106"/>
      <c r="AC69" s="105"/>
      <c r="AD69" s="112"/>
      <c r="AE69" s="234" t="s">
        <v>388</v>
      </c>
      <c r="AF69" s="234"/>
      <c r="AG69" s="234"/>
      <c r="AH69" s="234"/>
      <c r="AI69" s="234"/>
      <c r="AJ69" s="234"/>
      <c r="AK69" s="234"/>
      <c r="AL69" s="234"/>
      <c r="AM69" s="234"/>
      <c r="AN69" s="234"/>
      <c r="AO69" s="233" t="s">
        <v>425</v>
      </c>
      <c r="AP69" s="233"/>
      <c r="AQ69" s="233"/>
      <c r="AR69" s="233" t="s">
        <v>425</v>
      </c>
      <c r="AS69" s="233"/>
      <c r="AT69" s="233"/>
      <c r="AU69" s="233" t="s">
        <v>425</v>
      </c>
      <c r="AV69" s="233"/>
      <c r="AW69" s="233"/>
      <c r="AX69" s="233" t="s">
        <v>425</v>
      </c>
      <c r="AY69" s="233"/>
      <c r="AZ69" s="233"/>
      <c r="BA69" s="235"/>
      <c r="BB69" s="235"/>
      <c r="BC69" s="106"/>
      <c r="BE69" s="105"/>
      <c r="BF69" s="112"/>
      <c r="BG69" s="234" t="s">
        <v>388</v>
      </c>
      <c r="BH69" s="234"/>
      <c r="BI69" s="234"/>
      <c r="BJ69" s="234"/>
      <c r="BK69" s="234"/>
      <c r="BL69" s="234"/>
      <c r="BM69" s="234"/>
      <c r="BN69" s="234"/>
      <c r="BO69" s="234"/>
      <c r="BP69" s="234"/>
      <c r="BQ69" s="233" t="s">
        <v>458</v>
      </c>
      <c r="BR69" s="233"/>
      <c r="BS69" s="233"/>
      <c r="BT69" s="233" t="s">
        <v>458</v>
      </c>
      <c r="BU69" s="233"/>
      <c r="BV69" s="233"/>
      <c r="BW69" s="233" t="s">
        <v>458</v>
      </c>
      <c r="BX69" s="233"/>
      <c r="BY69" s="233"/>
      <c r="BZ69" s="233" t="s">
        <v>458</v>
      </c>
      <c r="CA69" s="233"/>
      <c r="CB69" s="233"/>
      <c r="CC69" s="235"/>
      <c r="CD69" s="235"/>
      <c r="CE69" s="106"/>
    </row>
    <row r="70" spans="1:83" ht="6" customHeight="1">
      <c r="A70" s="113"/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6"/>
      <c r="AC70" s="113"/>
      <c r="AD70" s="114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6"/>
      <c r="BE70" s="113"/>
      <c r="BF70" s="114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6"/>
    </row>
    <row r="71" ht="12.75">
      <c r="B71" s="117"/>
    </row>
    <row r="72" spans="1:83" ht="6" customHeight="1">
      <c r="A72" s="102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4"/>
      <c r="AC72" s="102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4"/>
      <c r="BE72" s="102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4"/>
    </row>
    <row r="73" spans="1:83" ht="14.25">
      <c r="A73" s="105"/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2"/>
      <c r="U73" s="242"/>
      <c r="V73" s="244"/>
      <c r="W73" s="244"/>
      <c r="X73" s="244"/>
      <c r="Y73" s="242"/>
      <c r="Z73" s="242"/>
      <c r="AA73" s="106"/>
      <c r="AC73" s="105"/>
      <c r="AD73" s="243" t="s">
        <v>441</v>
      </c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243"/>
      <c r="AS73" s="243"/>
      <c r="AT73" s="243"/>
      <c r="AU73" s="243"/>
      <c r="AV73" s="242"/>
      <c r="AW73" s="242"/>
      <c r="AX73" s="244" t="s">
        <v>295</v>
      </c>
      <c r="AY73" s="244"/>
      <c r="AZ73" s="244"/>
      <c r="BA73" s="242">
        <v>1</v>
      </c>
      <c r="BB73" s="242"/>
      <c r="BC73" s="106"/>
      <c r="BE73" s="105"/>
      <c r="BF73" s="243"/>
      <c r="BG73" s="243"/>
      <c r="BH73" s="243"/>
      <c r="BI73" s="243"/>
      <c r="BJ73" s="243"/>
      <c r="BK73" s="243"/>
      <c r="BL73" s="243"/>
      <c r="BM73" s="243"/>
      <c r="BN73" s="243"/>
      <c r="BO73" s="243"/>
      <c r="BP73" s="243"/>
      <c r="BQ73" s="243"/>
      <c r="BR73" s="243"/>
      <c r="BS73" s="243"/>
      <c r="BT73" s="243"/>
      <c r="BU73" s="243"/>
      <c r="BV73" s="243"/>
      <c r="BW73" s="243"/>
      <c r="BX73" s="242"/>
      <c r="BY73" s="242"/>
      <c r="BZ73" s="244"/>
      <c r="CA73" s="244"/>
      <c r="CB73" s="244"/>
      <c r="CC73" s="242"/>
      <c r="CD73" s="242"/>
      <c r="CE73" s="106"/>
    </row>
    <row r="74" spans="1:83" ht="12.75">
      <c r="A74" s="105"/>
      <c r="B74" s="107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6"/>
      <c r="Z74" s="236"/>
      <c r="AA74" s="106"/>
      <c r="AC74" s="105"/>
      <c r="AD74" s="107">
        <v>1</v>
      </c>
      <c r="AE74" s="241" t="s">
        <v>442</v>
      </c>
      <c r="AF74" s="241"/>
      <c r="AG74" s="241"/>
      <c r="AH74" s="241"/>
      <c r="AI74" s="241"/>
      <c r="AJ74" s="241"/>
      <c r="AK74" s="241"/>
      <c r="AL74" s="241"/>
      <c r="AM74" s="241"/>
      <c r="AN74" s="241"/>
      <c r="AO74" s="239">
        <v>36</v>
      </c>
      <c r="AP74" s="239"/>
      <c r="AQ74" s="239"/>
      <c r="AR74" s="239">
        <v>27</v>
      </c>
      <c r="AS74" s="239"/>
      <c r="AT74" s="239"/>
      <c r="AU74" s="239">
        <v>32</v>
      </c>
      <c r="AV74" s="239"/>
      <c r="AW74" s="239"/>
      <c r="AX74" s="239">
        <v>29</v>
      </c>
      <c r="AY74" s="239"/>
      <c r="AZ74" s="239"/>
      <c r="BA74" s="236">
        <f>SUM(AO74:AZ74)</f>
        <v>124</v>
      </c>
      <c r="BB74" s="236"/>
      <c r="BC74" s="106"/>
      <c r="BE74" s="105"/>
      <c r="BF74" s="107"/>
      <c r="BG74" s="241"/>
      <c r="BH74" s="241"/>
      <c r="BI74" s="241"/>
      <c r="BJ74" s="241"/>
      <c r="BK74" s="241"/>
      <c r="BL74" s="241"/>
      <c r="BM74" s="241"/>
      <c r="BN74" s="241"/>
      <c r="BO74" s="241"/>
      <c r="BP74" s="241"/>
      <c r="BQ74" s="239"/>
      <c r="BR74" s="239"/>
      <c r="BS74" s="239"/>
      <c r="BT74" s="239"/>
      <c r="BU74" s="239"/>
      <c r="BV74" s="239"/>
      <c r="BW74" s="239"/>
      <c r="BX74" s="239"/>
      <c r="BY74" s="239"/>
      <c r="BZ74" s="239"/>
      <c r="CA74" s="239"/>
      <c r="CB74" s="239"/>
      <c r="CC74" s="236"/>
      <c r="CD74" s="236"/>
      <c r="CE74" s="106"/>
    </row>
    <row r="75" spans="1:83" ht="12.75">
      <c r="A75" s="105"/>
      <c r="B75" s="107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6"/>
      <c r="Z75" s="236"/>
      <c r="AA75" s="106"/>
      <c r="AC75" s="105"/>
      <c r="AD75" s="107">
        <v>2</v>
      </c>
      <c r="AE75" s="241" t="s">
        <v>443</v>
      </c>
      <c r="AF75" s="241"/>
      <c r="AG75" s="241"/>
      <c r="AH75" s="241"/>
      <c r="AI75" s="241"/>
      <c r="AJ75" s="241"/>
      <c r="AK75" s="241"/>
      <c r="AL75" s="241"/>
      <c r="AM75" s="241"/>
      <c r="AN75" s="241"/>
      <c r="AO75" s="239">
        <v>32</v>
      </c>
      <c r="AP75" s="239"/>
      <c r="AQ75" s="239"/>
      <c r="AR75" s="239">
        <v>36</v>
      </c>
      <c r="AS75" s="239"/>
      <c r="AT75" s="239"/>
      <c r="AU75" s="239">
        <v>29</v>
      </c>
      <c r="AV75" s="239"/>
      <c r="AW75" s="239"/>
      <c r="AX75" s="239">
        <v>30</v>
      </c>
      <c r="AY75" s="239"/>
      <c r="AZ75" s="239"/>
      <c r="BA75" s="236">
        <f>SUM(AO75:AZ75)</f>
        <v>127</v>
      </c>
      <c r="BB75" s="236"/>
      <c r="BC75" s="106"/>
      <c r="BE75" s="105"/>
      <c r="BF75" s="107"/>
      <c r="BG75" s="241"/>
      <c r="BH75" s="241"/>
      <c r="BI75" s="241"/>
      <c r="BJ75" s="241"/>
      <c r="BK75" s="241"/>
      <c r="BL75" s="241"/>
      <c r="BM75" s="241"/>
      <c r="BN75" s="241"/>
      <c r="BO75" s="241"/>
      <c r="BP75" s="241"/>
      <c r="BQ75" s="239"/>
      <c r="BR75" s="239"/>
      <c r="BS75" s="239"/>
      <c r="BT75" s="239"/>
      <c r="BU75" s="239"/>
      <c r="BV75" s="239"/>
      <c r="BW75" s="239"/>
      <c r="BX75" s="239"/>
      <c r="BY75" s="239"/>
      <c r="BZ75" s="239"/>
      <c r="CA75" s="239"/>
      <c r="CB75" s="239"/>
      <c r="CC75" s="236"/>
      <c r="CD75" s="236"/>
      <c r="CE75" s="106"/>
    </row>
    <row r="76" spans="1:83" ht="12.75">
      <c r="A76" s="105"/>
      <c r="B76" s="107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6"/>
      <c r="Z76" s="236"/>
      <c r="AA76" s="106"/>
      <c r="AC76" s="105"/>
      <c r="AD76" s="107">
        <v>3</v>
      </c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39">
        <v>126</v>
      </c>
      <c r="AP76" s="239"/>
      <c r="AQ76" s="239"/>
      <c r="AR76" s="239">
        <v>126</v>
      </c>
      <c r="AS76" s="239"/>
      <c r="AT76" s="239"/>
      <c r="AU76" s="239">
        <v>126</v>
      </c>
      <c r="AV76" s="239"/>
      <c r="AW76" s="239"/>
      <c r="AX76" s="239">
        <v>126</v>
      </c>
      <c r="AY76" s="239"/>
      <c r="AZ76" s="239"/>
      <c r="BA76" s="236">
        <f>SUM(AO76:AZ76)</f>
        <v>504</v>
      </c>
      <c r="BB76" s="236"/>
      <c r="BC76" s="106"/>
      <c r="BE76" s="105"/>
      <c r="BF76" s="107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39"/>
      <c r="BR76" s="239"/>
      <c r="BS76" s="239"/>
      <c r="BT76" s="239"/>
      <c r="BU76" s="239"/>
      <c r="BV76" s="239"/>
      <c r="BW76" s="239"/>
      <c r="BX76" s="239"/>
      <c r="BY76" s="239"/>
      <c r="BZ76" s="239"/>
      <c r="CA76" s="239"/>
      <c r="CB76" s="239"/>
      <c r="CC76" s="236"/>
      <c r="CD76" s="236"/>
      <c r="CE76" s="106"/>
    </row>
    <row r="77" spans="1:83" ht="12.75">
      <c r="A77" s="105"/>
      <c r="B77" s="107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6"/>
      <c r="Z77" s="236"/>
      <c r="AA77" s="106"/>
      <c r="AC77" s="105"/>
      <c r="AD77" s="107" t="s">
        <v>382</v>
      </c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39"/>
      <c r="AP77" s="239"/>
      <c r="AQ77" s="239"/>
      <c r="AR77" s="239"/>
      <c r="AS77" s="239"/>
      <c r="AT77" s="239"/>
      <c r="AU77" s="239"/>
      <c r="AV77" s="239"/>
      <c r="AW77" s="239"/>
      <c r="AX77" s="239"/>
      <c r="AY77" s="239"/>
      <c r="AZ77" s="239"/>
      <c r="BA77" s="236">
        <f>SUM(AO77:AZ77)</f>
        <v>0</v>
      </c>
      <c r="BB77" s="236"/>
      <c r="BC77" s="106"/>
      <c r="BE77" s="105"/>
      <c r="BF77" s="107"/>
      <c r="BG77" s="240"/>
      <c r="BH77" s="240"/>
      <c r="BI77" s="240"/>
      <c r="BJ77" s="240"/>
      <c r="BK77" s="240"/>
      <c r="BL77" s="240"/>
      <c r="BM77" s="240"/>
      <c r="BN77" s="240"/>
      <c r="BO77" s="240"/>
      <c r="BP77" s="240"/>
      <c r="BQ77" s="239"/>
      <c r="BR77" s="239"/>
      <c r="BS77" s="239"/>
      <c r="BT77" s="239"/>
      <c r="BU77" s="239"/>
      <c r="BV77" s="239"/>
      <c r="BW77" s="239"/>
      <c r="BX77" s="239"/>
      <c r="BY77" s="239"/>
      <c r="BZ77" s="239"/>
      <c r="CA77" s="239"/>
      <c r="CB77" s="239"/>
      <c r="CC77" s="236"/>
      <c r="CD77" s="236"/>
      <c r="CE77" s="106"/>
    </row>
    <row r="78" spans="1:83" s="111" customFormat="1" ht="11.25">
      <c r="A78" s="108"/>
      <c r="B78" s="109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109"/>
      <c r="Z78" s="109"/>
      <c r="AA78" s="110"/>
      <c r="AC78" s="108"/>
      <c r="AD78" s="109"/>
      <c r="AE78" s="234" t="s">
        <v>386</v>
      </c>
      <c r="AF78" s="234"/>
      <c r="AG78" s="234"/>
      <c r="AH78" s="234"/>
      <c r="AI78" s="234"/>
      <c r="AJ78" s="234"/>
      <c r="AK78" s="234"/>
      <c r="AL78" s="234"/>
      <c r="AM78" s="234"/>
      <c r="AN78" s="234"/>
      <c r="AO78" s="236">
        <f>SUM(AO74:AQ77)</f>
        <v>194</v>
      </c>
      <c r="AP78" s="236"/>
      <c r="AQ78" s="236"/>
      <c r="AR78" s="236">
        <f>SUM(AR74:AT77)</f>
        <v>189</v>
      </c>
      <c r="AS78" s="236"/>
      <c r="AT78" s="236"/>
      <c r="AU78" s="236">
        <f>SUM(AU74:AW77)</f>
        <v>187</v>
      </c>
      <c r="AV78" s="236"/>
      <c r="AW78" s="236"/>
      <c r="AX78" s="236">
        <f>SUM(AX74:AZ77)</f>
        <v>185</v>
      </c>
      <c r="AY78" s="236"/>
      <c r="AZ78" s="236"/>
      <c r="BA78" s="109"/>
      <c r="BB78" s="109"/>
      <c r="BC78" s="110"/>
      <c r="BE78" s="108"/>
      <c r="BF78" s="109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6"/>
      <c r="BR78" s="236"/>
      <c r="BS78" s="236"/>
      <c r="BT78" s="236"/>
      <c r="BU78" s="236"/>
      <c r="BV78" s="236"/>
      <c r="BW78" s="236"/>
      <c r="BX78" s="236"/>
      <c r="BY78" s="236"/>
      <c r="BZ78" s="236"/>
      <c r="CA78" s="236"/>
      <c r="CB78" s="236"/>
      <c r="CC78" s="109"/>
      <c r="CD78" s="109"/>
      <c r="CE78" s="110"/>
    </row>
    <row r="79" spans="1:83" ht="15">
      <c r="A79" s="105"/>
      <c r="B79" s="112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6"/>
      <c r="N79" s="236"/>
      <c r="O79" s="236"/>
      <c r="P79" s="236"/>
      <c r="Q79" s="236"/>
      <c r="R79" s="236"/>
      <c r="S79" s="236"/>
      <c r="T79" s="236"/>
      <c r="U79" s="236"/>
      <c r="V79" s="237"/>
      <c r="W79" s="237"/>
      <c r="X79" s="237"/>
      <c r="Y79" s="238"/>
      <c r="Z79" s="238"/>
      <c r="AA79" s="106"/>
      <c r="AC79" s="105"/>
      <c r="AD79" s="112"/>
      <c r="AE79" s="234" t="s">
        <v>387</v>
      </c>
      <c r="AF79" s="234"/>
      <c r="AG79" s="234"/>
      <c r="AH79" s="234"/>
      <c r="AI79" s="234"/>
      <c r="AJ79" s="234"/>
      <c r="AK79" s="234"/>
      <c r="AL79" s="234"/>
      <c r="AM79" s="234"/>
      <c r="AN79" s="234"/>
      <c r="AO79" s="236"/>
      <c r="AP79" s="236"/>
      <c r="AQ79" s="236"/>
      <c r="AR79" s="236">
        <f>AO78+AR78</f>
        <v>383</v>
      </c>
      <c r="AS79" s="236"/>
      <c r="AT79" s="236"/>
      <c r="AU79" s="236">
        <f>AR79+AU78</f>
        <v>570</v>
      </c>
      <c r="AV79" s="236"/>
      <c r="AW79" s="236"/>
      <c r="AX79" s="237">
        <f>AU79+AX78</f>
        <v>755</v>
      </c>
      <c r="AY79" s="237"/>
      <c r="AZ79" s="237"/>
      <c r="BA79" s="238"/>
      <c r="BB79" s="238"/>
      <c r="BC79" s="106"/>
      <c r="BE79" s="105"/>
      <c r="BF79" s="112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6"/>
      <c r="BR79" s="236"/>
      <c r="BS79" s="236"/>
      <c r="BT79" s="236"/>
      <c r="BU79" s="236"/>
      <c r="BV79" s="236"/>
      <c r="BW79" s="236"/>
      <c r="BX79" s="236"/>
      <c r="BY79" s="236"/>
      <c r="BZ79" s="237"/>
      <c r="CA79" s="237"/>
      <c r="CB79" s="237"/>
      <c r="CC79" s="238"/>
      <c r="CD79" s="238"/>
      <c r="CE79" s="106"/>
    </row>
    <row r="80" spans="1:83" ht="12.75">
      <c r="A80" s="105"/>
      <c r="B80" s="112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5"/>
      <c r="Z80" s="235"/>
      <c r="AA80" s="106"/>
      <c r="AC80" s="105"/>
      <c r="AD80" s="112"/>
      <c r="AE80" s="234" t="s">
        <v>388</v>
      </c>
      <c r="AF80" s="234"/>
      <c r="AG80" s="234"/>
      <c r="AH80" s="234"/>
      <c r="AI80" s="234"/>
      <c r="AJ80" s="234"/>
      <c r="AK80" s="234"/>
      <c r="AL80" s="234"/>
      <c r="AM80" s="234"/>
      <c r="AN80" s="234"/>
      <c r="AO80" s="233" t="s">
        <v>458</v>
      </c>
      <c r="AP80" s="233"/>
      <c r="AQ80" s="233"/>
      <c r="AR80" s="233" t="s">
        <v>458</v>
      </c>
      <c r="AS80" s="233"/>
      <c r="AT80" s="233"/>
      <c r="AU80" s="233" t="s">
        <v>458</v>
      </c>
      <c r="AV80" s="233"/>
      <c r="AW80" s="233"/>
      <c r="AX80" s="233" t="s">
        <v>458</v>
      </c>
      <c r="AY80" s="233"/>
      <c r="AZ80" s="233"/>
      <c r="BA80" s="235"/>
      <c r="BB80" s="235"/>
      <c r="BC80" s="106"/>
      <c r="BE80" s="105"/>
      <c r="BF80" s="112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3"/>
      <c r="BR80" s="233"/>
      <c r="BS80" s="233"/>
      <c r="BT80" s="233"/>
      <c r="BU80" s="233"/>
      <c r="BV80" s="233"/>
      <c r="BW80" s="233"/>
      <c r="BX80" s="233"/>
      <c r="BY80" s="233"/>
      <c r="BZ80" s="233"/>
      <c r="CA80" s="233"/>
      <c r="CB80" s="233"/>
      <c r="CC80" s="235"/>
      <c r="CD80" s="235"/>
      <c r="CE80" s="106"/>
    </row>
    <row r="81" spans="1:83" ht="6" customHeight="1">
      <c r="A81" s="113"/>
      <c r="B81" s="114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6"/>
      <c r="AC81" s="113"/>
      <c r="AD81" s="114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6"/>
      <c r="BE81" s="113"/>
      <c r="BF81" s="114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6"/>
    </row>
    <row r="82" ht="13.5" thickBot="1">
      <c r="B82" s="117"/>
    </row>
    <row r="83" spans="2:81" ht="12" customHeight="1">
      <c r="B83" s="117"/>
      <c r="C83" s="227" t="s">
        <v>427</v>
      </c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9"/>
      <c r="P83" s="224" t="s">
        <v>404</v>
      </c>
      <c r="Q83" s="225"/>
      <c r="R83" s="225"/>
      <c r="S83" s="225"/>
      <c r="T83" s="225"/>
      <c r="U83" s="226"/>
      <c r="V83" s="224" t="s">
        <v>404</v>
      </c>
      <c r="W83" s="225"/>
      <c r="X83" s="225"/>
      <c r="Y83" s="225"/>
      <c r="Z83" s="225"/>
      <c r="AA83" s="226"/>
      <c r="AB83" s="224" t="s">
        <v>405</v>
      </c>
      <c r="AC83" s="225"/>
      <c r="AD83" s="225"/>
      <c r="AE83" s="225"/>
      <c r="AF83" s="225"/>
      <c r="AG83" s="226"/>
      <c r="AH83" s="224" t="s">
        <v>405</v>
      </c>
      <c r="AI83" s="225"/>
      <c r="AJ83" s="225"/>
      <c r="AK83" s="225"/>
      <c r="AL83" s="225"/>
      <c r="AM83" s="226"/>
      <c r="AN83" s="224" t="s">
        <v>406</v>
      </c>
      <c r="AO83" s="225"/>
      <c r="AP83" s="225"/>
      <c r="AQ83" s="225"/>
      <c r="AR83" s="225"/>
      <c r="AS83" s="226"/>
      <c r="AT83" s="224" t="s">
        <v>406</v>
      </c>
      <c r="AU83" s="225"/>
      <c r="AV83" s="225"/>
      <c r="AW83" s="225"/>
      <c r="AX83" s="225"/>
      <c r="AY83" s="226"/>
      <c r="AZ83" s="224" t="s">
        <v>422</v>
      </c>
      <c r="BA83" s="225"/>
      <c r="BB83" s="225"/>
      <c r="BC83" s="225"/>
      <c r="BD83" s="225"/>
      <c r="BE83" s="226"/>
      <c r="BF83" s="224" t="s">
        <v>422</v>
      </c>
      <c r="BG83" s="225"/>
      <c r="BH83" s="225"/>
      <c r="BI83" s="225"/>
      <c r="BJ83" s="225"/>
      <c r="BK83" s="226"/>
      <c r="BL83" s="224"/>
      <c r="BM83" s="225"/>
      <c r="BN83" s="225"/>
      <c r="BO83" s="225"/>
      <c r="BP83" s="225"/>
      <c r="BQ83" s="226"/>
      <c r="BR83" s="224"/>
      <c r="BS83" s="225"/>
      <c r="BT83" s="225"/>
      <c r="BU83" s="225"/>
      <c r="BV83" s="225"/>
      <c r="BW83" s="226"/>
      <c r="BX83" s="224" t="s">
        <v>407</v>
      </c>
      <c r="BY83" s="225"/>
      <c r="BZ83" s="225"/>
      <c r="CA83" s="225"/>
      <c r="CB83" s="225"/>
      <c r="CC83" s="226"/>
    </row>
    <row r="84" spans="3:81" ht="12.75">
      <c r="C84" s="230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2"/>
      <c r="P84" s="216" t="s">
        <v>408</v>
      </c>
      <c r="Q84" s="213"/>
      <c r="R84" s="213"/>
      <c r="S84" s="213"/>
      <c r="T84" s="213"/>
      <c r="U84" s="221"/>
      <c r="V84" s="216" t="s">
        <v>409</v>
      </c>
      <c r="W84" s="213"/>
      <c r="X84" s="213"/>
      <c r="Y84" s="213"/>
      <c r="Z84" s="213"/>
      <c r="AA84" s="221"/>
      <c r="AB84" s="216" t="s">
        <v>410</v>
      </c>
      <c r="AC84" s="213"/>
      <c r="AD84" s="213"/>
      <c r="AE84" s="213"/>
      <c r="AF84" s="213"/>
      <c r="AG84" s="221"/>
      <c r="AH84" s="216" t="s">
        <v>411</v>
      </c>
      <c r="AI84" s="213"/>
      <c r="AJ84" s="213"/>
      <c r="AK84" s="213"/>
      <c r="AL84" s="213"/>
      <c r="AM84" s="221"/>
      <c r="AN84" s="216" t="s">
        <v>412</v>
      </c>
      <c r="AO84" s="213"/>
      <c r="AP84" s="213"/>
      <c r="AQ84" s="213"/>
      <c r="AR84" s="213"/>
      <c r="AS84" s="221"/>
      <c r="AT84" s="216" t="s">
        <v>413</v>
      </c>
      <c r="AU84" s="213"/>
      <c r="AV84" s="213"/>
      <c r="AW84" s="213"/>
      <c r="AX84" s="213"/>
      <c r="AY84" s="221"/>
      <c r="AZ84" s="216" t="s">
        <v>421</v>
      </c>
      <c r="BA84" s="213"/>
      <c r="BB84" s="213"/>
      <c r="BC84" s="213"/>
      <c r="BD84" s="213"/>
      <c r="BE84" s="221"/>
      <c r="BF84" s="216" t="s">
        <v>474</v>
      </c>
      <c r="BG84" s="213"/>
      <c r="BH84" s="213"/>
      <c r="BI84" s="213"/>
      <c r="BJ84" s="213"/>
      <c r="BK84" s="221"/>
      <c r="BL84" s="216"/>
      <c r="BM84" s="213"/>
      <c r="BN84" s="213"/>
      <c r="BO84" s="213"/>
      <c r="BP84" s="213"/>
      <c r="BQ84" s="221"/>
      <c r="BR84" s="216"/>
      <c r="BS84" s="213"/>
      <c r="BT84" s="213"/>
      <c r="BU84" s="213"/>
      <c r="BV84" s="213"/>
      <c r="BW84" s="221"/>
      <c r="BX84" s="222"/>
      <c r="BY84" s="223"/>
      <c r="BZ84" s="223"/>
      <c r="CA84" s="223"/>
      <c r="CB84" s="223"/>
      <c r="CC84" s="221"/>
    </row>
    <row r="85" spans="3:81" ht="13.5" thickBot="1">
      <c r="C85" s="218" t="s">
        <v>414</v>
      </c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20"/>
      <c r="P85" s="216" t="s">
        <v>415</v>
      </c>
      <c r="Q85" s="217"/>
      <c r="R85" s="217"/>
      <c r="S85" s="213" t="s">
        <v>295</v>
      </c>
      <c r="T85" s="214"/>
      <c r="U85" s="215"/>
      <c r="V85" s="216" t="s">
        <v>415</v>
      </c>
      <c r="W85" s="217"/>
      <c r="X85" s="217"/>
      <c r="Y85" s="213" t="s">
        <v>295</v>
      </c>
      <c r="Z85" s="214"/>
      <c r="AA85" s="215"/>
      <c r="AB85" s="216" t="s">
        <v>415</v>
      </c>
      <c r="AC85" s="217"/>
      <c r="AD85" s="217"/>
      <c r="AE85" s="213" t="s">
        <v>295</v>
      </c>
      <c r="AF85" s="214"/>
      <c r="AG85" s="215"/>
      <c r="AH85" s="216" t="s">
        <v>415</v>
      </c>
      <c r="AI85" s="217"/>
      <c r="AJ85" s="217"/>
      <c r="AK85" s="213" t="s">
        <v>295</v>
      </c>
      <c r="AL85" s="214"/>
      <c r="AM85" s="215"/>
      <c r="AN85" s="216" t="s">
        <v>415</v>
      </c>
      <c r="AO85" s="217"/>
      <c r="AP85" s="217"/>
      <c r="AQ85" s="213" t="s">
        <v>295</v>
      </c>
      <c r="AR85" s="214"/>
      <c r="AS85" s="215"/>
      <c r="AT85" s="216" t="s">
        <v>415</v>
      </c>
      <c r="AU85" s="217"/>
      <c r="AV85" s="217"/>
      <c r="AW85" s="213" t="s">
        <v>295</v>
      </c>
      <c r="AX85" s="214"/>
      <c r="AY85" s="215"/>
      <c r="AZ85" s="216" t="s">
        <v>415</v>
      </c>
      <c r="BA85" s="217"/>
      <c r="BB85" s="217"/>
      <c r="BC85" s="213" t="s">
        <v>295</v>
      </c>
      <c r="BD85" s="214"/>
      <c r="BE85" s="215"/>
      <c r="BF85" s="216" t="s">
        <v>415</v>
      </c>
      <c r="BG85" s="217"/>
      <c r="BH85" s="217"/>
      <c r="BI85" s="213" t="s">
        <v>295</v>
      </c>
      <c r="BJ85" s="214"/>
      <c r="BK85" s="215"/>
      <c r="BL85" s="216" t="s">
        <v>415</v>
      </c>
      <c r="BM85" s="217"/>
      <c r="BN85" s="217"/>
      <c r="BO85" s="213" t="s">
        <v>295</v>
      </c>
      <c r="BP85" s="214"/>
      <c r="BQ85" s="215"/>
      <c r="BR85" s="216" t="s">
        <v>415</v>
      </c>
      <c r="BS85" s="217"/>
      <c r="BT85" s="217"/>
      <c r="BU85" s="213" t="s">
        <v>295</v>
      </c>
      <c r="BV85" s="214"/>
      <c r="BW85" s="215"/>
      <c r="BX85" s="216" t="s">
        <v>415</v>
      </c>
      <c r="BY85" s="217"/>
      <c r="BZ85" s="217"/>
      <c r="CA85" s="213" t="s">
        <v>295</v>
      </c>
      <c r="CB85" s="214"/>
      <c r="CC85" s="215"/>
    </row>
    <row r="86" spans="3:82" ht="15" customHeight="1" thickBot="1">
      <c r="C86" s="118">
        <v>1</v>
      </c>
      <c r="D86" s="204" t="s">
        <v>48</v>
      </c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119"/>
      <c r="P86" s="245">
        <v>303</v>
      </c>
      <c r="Q86" s="246"/>
      <c r="R86" s="255"/>
      <c r="S86" s="247">
        <v>5</v>
      </c>
      <c r="T86" s="248"/>
      <c r="U86" s="256"/>
      <c r="V86" s="245">
        <v>300</v>
      </c>
      <c r="W86" s="246"/>
      <c r="X86" s="255"/>
      <c r="Y86" s="247">
        <v>5</v>
      </c>
      <c r="Z86" s="248"/>
      <c r="AA86" s="256"/>
      <c r="AB86" s="245">
        <v>295</v>
      </c>
      <c r="AC86" s="246"/>
      <c r="AD86" s="255"/>
      <c r="AE86" s="247">
        <v>8</v>
      </c>
      <c r="AF86" s="248"/>
      <c r="AG86" s="256"/>
      <c r="AH86" s="245">
        <v>213</v>
      </c>
      <c r="AI86" s="246"/>
      <c r="AJ86" s="255"/>
      <c r="AK86" s="247">
        <v>8</v>
      </c>
      <c r="AL86" s="248"/>
      <c r="AM86" s="256"/>
      <c r="AN86" s="245">
        <v>285</v>
      </c>
      <c r="AO86" s="246"/>
      <c r="AP86" s="255"/>
      <c r="AQ86" s="247">
        <v>8</v>
      </c>
      <c r="AR86" s="248"/>
      <c r="AS86" s="256"/>
      <c r="AT86" s="245">
        <v>258</v>
      </c>
      <c r="AU86" s="246"/>
      <c r="AV86" s="255"/>
      <c r="AW86" s="247">
        <v>8</v>
      </c>
      <c r="AX86" s="248"/>
      <c r="AY86" s="256"/>
      <c r="AZ86" s="203">
        <v>309</v>
      </c>
      <c r="BA86" s="204"/>
      <c r="BB86" s="204"/>
      <c r="BC86" s="205">
        <v>8</v>
      </c>
      <c r="BD86" s="206"/>
      <c r="BE86" s="207"/>
      <c r="BF86" s="203">
        <v>315</v>
      </c>
      <c r="BG86" s="204"/>
      <c r="BH86" s="204"/>
      <c r="BI86" s="205">
        <v>8</v>
      </c>
      <c r="BJ86" s="206"/>
      <c r="BK86" s="207"/>
      <c r="BL86" s="272" t="s">
        <v>480</v>
      </c>
      <c r="BM86" s="273"/>
      <c r="BN86" s="273"/>
      <c r="BO86" s="273"/>
      <c r="BP86" s="273"/>
      <c r="BQ86" s="273"/>
      <c r="BR86" s="273"/>
      <c r="BS86" s="273"/>
      <c r="BT86" s="273"/>
      <c r="BU86" s="273"/>
      <c r="BV86" s="273"/>
      <c r="BW86" s="274"/>
      <c r="BX86" s="203">
        <f>P86+V86+AB86+AH86+AN86+AT86+AZ86+BF86</f>
        <v>2278</v>
      </c>
      <c r="BY86" s="204"/>
      <c r="BZ86" s="204"/>
      <c r="CA86" s="183">
        <f>S86+Y86+AE86+AK86+AQ86+AW86+BC86+BI86</f>
        <v>58</v>
      </c>
      <c r="CB86" s="182"/>
      <c r="CC86" s="197"/>
      <c r="CD86" s="111"/>
    </row>
    <row r="87" spans="3:81" ht="15" thickBot="1">
      <c r="C87" s="118">
        <v>2</v>
      </c>
      <c r="D87" s="204" t="s">
        <v>60</v>
      </c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119"/>
      <c r="P87" s="257">
        <v>305</v>
      </c>
      <c r="Q87" s="234"/>
      <c r="R87" s="234"/>
      <c r="S87" s="258">
        <v>4</v>
      </c>
      <c r="T87" s="259"/>
      <c r="U87" s="260"/>
      <c r="V87" s="257">
        <v>293</v>
      </c>
      <c r="W87" s="234"/>
      <c r="X87" s="234"/>
      <c r="Y87" s="258">
        <v>8</v>
      </c>
      <c r="Z87" s="259"/>
      <c r="AA87" s="260"/>
      <c r="AB87" s="257">
        <v>313</v>
      </c>
      <c r="AC87" s="234"/>
      <c r="AD87" s="234"/>
      <c r="AE87" s="258">
        <v>5</v>
      </c>
      <c r="AF87" s="259"/>
      <c r="AG87" s="260"/>
      <c r="AH87" s="257">
        <v>234</v>
      </c>
      <c r="AI87" s="234"/>
      <c r="AJ87" s="234"/>
      <c r="AK87" s="258">
        <v>5</v>
      </c>
      <c r="AL87" s="259"/>
      <c r="AM87" s="260"/>
      <c r="AN87" s="257">
        <v>295</v>
      </c>
      <c r="AO87" s="234"/>
      <c r="AP87" s="234"/>
      <c r="AQ87" s="258">
        <v>4.5</v>
      </c>
      <c r="AR87" s="259"/>
      <c r="AS87" s="260"/>
      <c r="AT87" s="257">
        <v>283</v>
      </c>
      <c r="AU87" s="234"/>
      <c r="AV87" s="234"/>
      <c r="AW87" s="258">
        <v>5</v>
      </c>
      <c r="AX87" s="259"/>
      <c r="AY87" s="260"/>
      <c r="AZ87" s="203">
        <v>320</v>
      </c>
      <c r="BA87" s="204"/>
      <c r="BB87" s="204"/>
      <c r="BC87" s="205">
        <v>6</v>
      </c>
      <c r="BD87" s="206"/>
      <c r="BE87" s="207"/>
      <c r="BF87" s="203">
        <v>323</v>
      </c>
      <c r="BG87" s="204"/>
      <c r="BH87" s="204"/>
      <c r="BI87" s="205">
        <v>5</v>
      </c>
      <c r="BJ87" s="206"/>
      <c r="BK87" s="207"/>
      <c r="BL87" s="272" t="s">
        <v>480</v>
      </c>
      <c r="BM87" s="273"/>
      <c r="BN87" s="273"/>
      <c r="BO87" s="273"/>
      <c r="BP87" s="273"/>
      <c r="BQ87" s="273"/>
      <c r="BR87" s="273"/>
      <c r="BS87" s="273"/>
      <c r="BT87" s="273"/>
      <c r="BU87" s="273"/>
      <c r="BV87" s="273"/>
      <c r="BW87" s="274"/>
      <c r="BX87" s="203">
        <f>P87+V87+AB87+AH87+AN87+AT87+AZ87+BF87</f>
        <v>2366</v>
      </c>
      <c r="BY87" s="204"/>
      <c r="BZ87" s="204"/>
      <c r="CA87" s="183">
        <f>S87+Y87+AE87+AK87+AQ87+AW87+BC87+BI87</f>
        <v>42.5</v>
      </c>
      <c r="CB87" s="182"/>
      <c r="CC87" s="197"/>
    </row>
    <row r="88" spans="3:81" ht="15" thickBot="1">
      <c r="C88" s="121">
        <v>3</v>
      </c>
      <c r="D88" s="261" t="s">
        <v>117</v>
      </c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122"/>
      <c r="P88" s="245">
        <v>301</v>
      </c>
      <c r="Q88" s="246"/>
      <c r="R88" s="246"/>
      <c r="S88" s="247">
        <v>6</v>
      </c>
      <c r="T88" s="248"/>
      <c r="U88" s="249"/>
      <c r="V88" s="245">
        <v>294</v>
      </c>
      <c r="W88" s="246"/>
      <c r="X88" s="246"/>
      <c r="Y88" s="247">
        <v>6</v>
      </c>
      <c r="Z88" s="248"/>
      <c r="AA88" s="249"/>
      <c r="AB88" s="245">
        <v>298</v>
      </c>
      <c r="AC88" s="246"/>
      <c r="AD88" s="246"/>
      <c r="AE88" s="247">
        <v>6</v>
      </c>
      <c r="AF88" s="248"/>
      <c r="AG88" s="249"/>
      <c r="AH88" s="245">
        <v>225</v>
      </c>
      <c r="AI88" s="246"/>
      <c r="AJ88" s="246"/>
      <c r="AK88" s="247">
        <v>6</v>
      </c>
      <c r="AL88" s="248"/>
      <c r="AM88" s="249"/>
      <c r="AN88" s="245">
        <v>295</v>
      </c>
      <c r="AO88" s="246"/>
      <c r="AP88" s="246"/>
      <c r="AQ88" s="247">
        <v>4.5</v>
      </c>
      <c r="AR88" s="248"/>
      <c r="AS88" s="249"/>
      <c r="AT88" s="245">
        <v>298</v>
      </c>
      <c r="AU88" s="246"/>
      <c r="AV88" s="246"/>
      <c r="AW88" s="247">
        <v>3</v>
      </c>
      <c r="AX88" s="248"/>
      <c r="AY88" s="249"/>
      <c r="AZ88" s="203">
        <v>331</v>
      </c>
      <c r="BA88" s="204"/>
      <c r="BB88" s="204"/>
      <c r="BC88" s="205">
        <v>3</v>
      </c>
      <c r="BD88" s="206"/>
      <c r="BE88" s="207"/>
      <c r="BF88" s="203">
        <v>321</v>
      </c>
      <c r="BG88" s="204"/>
      <c r="BH88" s="204"/>
      <c r="BI88" s="205">
        <v>6</v>
      </c>
      <c r="BJ88" s="206"/>
      <c r="BK88" s="207"/>
      <c r="BL88" s="272" t="s">
        <v>480</v>
      </c>
      <c r="BM88" s="273"/>
      <c r="BN88" s="273"/>
      <c r="BO88" s="273"/>
      <c r="BP88" s="273"/>
      <c r="BQ88" s="273"/>
      <c r="BR88" s="273"/>
      <c r="BS88" s="273"/>
      <c r="BT88" s="273"/>
      <c r="BU88" s="273"/>
      <c r="BV88" s="273"/>
      <c r="BW88" s="274"/>
      <c r="BX88" s="203">
        <f>P88+V88+AB88+AH88+AN88+AT88+AZ88+BF88</f>
        <v>2363</v>
      </c>
      <c r="BY88" s="204"/>
      <c r="BZ88" s="204"/>
      <c r="CA88" s="183">
        <f>S88+Y88+AE88+AK88+AQ88+AW88+BC88+BI88</f>
        <v>40.5</v>
      </c>
      <c r="CB88" s="182"/>
      <c r="CC88" s="197"/>
    </row>
    <row r="89" spans="3:81" ht="15" thickBot="1">
      <c r="C89" s="118">
        <v>4</v>
      </c>
      <c r="D89" s="204" t="s">
        <v>368</v>
      </c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123"/>
      <c r="P89" s="245">
        <v>300</v>
      </c>
      <c r="Q89" s="246"/>
      <c r="R89" s="246"/>
      <c r="S89" s="247">
        <v>8</v>
      </c>
      <c r="T89" s="248"/>
      <c r="U89" s="249"/>
      <c r="V89" s="245">
        <v>325</v>
      </c>
      <c r="W89" s="246"/>
      <c r="X89" s="246"/>
      <c r="Y89" s="247">
        <v>4</v>
      </c>
      <c r="Z89" s="248"/>
      <c r="AA89" s="249"/>
      <c r="AB89" s="245">
        <v>341</v>
      </c>
      <c r="AC89" s="246"/>
      <c r="AD89" s="246"/>
      <c r="AE89" s="247">
        <v>2</v>
      </c>
      <c r="AF89" s="248"/>
      <c r="AG89" s="249"/>
      <c r="AH89" s="245">
        <v>248</v>
      </c>
      <c r="AI89" s="246"/>
      <c r="AJ89" s="246"/>
      <c r="AK89" s="247">
        <v>3</v>
      </c>
      <c r="AL89" s="248"/>
      <c r="AM89" s="249"/>
      <c r="AN89" s="245">
        <v>292</v>
      </c>
      <c r="AO89" s="246"/>
      <c r="AP89" s="246"/>
      <c r="AQ89" s="247">
        <v>6</v>
      </c>
      <c r="AR89" s="248"/>
      <c r="AS89" s="249"/>
      <c r="AT89" s="245">
        <v>290</v>
      </c>
      <c r="AU89" s="246"/>
      <c r="AV89" s="246"/>
      <c r="AW89" s="247">
        <v>4</v>
      </c>
      <c r="AX89" s="248"/>
      <c r="AY89" s="249"/>
      <c r="AZ89" s="203">
        <v>326</v>
      </c>
      <c r="BA89" s="204"/>
      <c r="BB89" s="204"/>
      <c r="BC89" s="205">
        <v>5</v>
      </c>
      <c r="BD89" s="206"/>
      <c r="BE89" s="207"/>
      <c r="BF89" s="203">
        <v>334</v>
      </c>
      <c r="BG89" s="204"/>
      <c r="BH89" s="204"/>
      <c r="BI89" s="205">
        <v>3</v>
      </c>
      <c r="BJ89" s="206"/>
      <c r="BK89" s="207"/>
      <c r="BL89" s="272" t="s">
        <v>480</v>
      </c>
      <c r="BM89" s="275"/>
      <c r="BN89" s="275"/>
      <c r="BO89" s="275"/>
      <c r="BP89" s="275"/>
      <c r="BQ89" s="275"/>
      <c r="BR89" s="275"/>
      <c r="BS89" s="275"/>
      <c r="BT89" s="275"/>
      <c r="BU89" s="275"/>
      <c r="BV89" s="275"/>
      <c r="BW89" s="276"/>
      <c r="BX89" s="203">
        <f>P89+V89+AB89+AH89+AN89+AT89+AZ89+BF89</f>
        <v>2456</v>
      </c>
      <c r="BY89" s="204"/>
      <c r="BZ89" s="204"/>
      <c r="CA89" s="183">
        <f>S89+Y89+AE89+AK89+AQ89+AW89+BC89+BI89</f>
        <v>35</v>
      </c>
      <c r="CB89" s="182"/>
      <c r="CC89" s="197"/>
    </row>
    <row r="90" spans="3:81" ht="15" thickBot="1">
      <c r="C90" s="121">
        <v>5</v>
      </c>
      <c r="D90" s="261" t="s">
        <v>444</v>
      </c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124"/>
      <c r="P90" s="245">
        <v>327</v>
      </c>
      <c r="Q90" s="246"/>
      <c r="R90" s="246"/>
      <c r="S90" s="247">
        <v>2</v>
      </c>
      <c r="T90" s="248"/>
      <c r="U90" s="249"/>
      <c r="V90" s="245">
        <v>332</v>
      </c>
      <c r="W90" s="246"/>
      <c r="X90" s="246"/>
      <c r="Y90" s="247">
        <v>3</v>
      </c>
      <c r="Z90" s="248"/>
      <c r="AA90" s="249"/>
      <c r="AB90" s="245">
        <v>316</v>
      </c>
      <c r="AC90" s="246"/>
      <c r="AD90" s="246"/>
      <c r="AE90" s="247">
        <v>4</v>
      </c>
      <c r="AF90" s="248"/>
      <c r="AG90" s="249"/>
      <c r="AH90" s="245">
        <v>236</v>
      </c>
      <c r="AI90" s="246"/>
      <c r="AJ90" s="246"/>
      <c r="AK90" s="247">
        <v>4</v>
      </c>
      <c r="AL90" s="248"/>
      <c r="AM90" s="249"/>
      <c r="AN90" s="245">
        <v>301</v>
      </c>
      <c r="AO90" s="246"/>
      <c r="AP90" s="246"/>
      <c r="AQ90" s="247">
        <v>3</v>
      </c>
      <c r="AR90" s="248"/>
      <c r="AS90" s="249"/>
      <c r="AT90" s="245">
        <v>274</v>
      </c>
      <c r="AU90" s="246"/>
      <c r="AV90" s="246"/>
      <c r="AW90" s="247">
        <v>6</v>
      </c>
      <c r="AX90" s="248"/>
      <c r="AY90" s="249"/>
      <c r="AZ90" s="203">
        <v>772</v>
      </c>
      <c r="BA90" s="204"/>
      <c r="BB90" s="204"/>
      <c r="BC90" s="205">
        <v>1</v>
      </c>
      <c r="BD90" s="206"/>
      <c r="BE90" s="207"/>
      <c r="BF90" s="203">
        <v>755</v>
      </c>
      <c r="BG90" s="204"/>
      <c r="BH90" s="204"/>
      <c r="BI90" s="205">
        <v>1</v>
      </c>
      <c r="BJ90" s="206"/>
      <c r="BK90" s="207"/>
      <c r="BL90" s="203"/>
      <c r="BM90" s="204"/>
      <c r="BN90" s="204"/>
      <c r="BO90" s="205"/>
      <c r="BP90" s="206"/>
      <c r="BQ90" s="207"/>
      <c r="BR90" s="203"/>
      <c r="BS90" s="204"/>
      <c r="BT90" s="204"/>
      <c r="BU90" s="205"/>
      <c r="BV90" s="206"/>
      <c r="BW90" s="207"/>
      <c r="BX90" s="203">
        <f>BL90+BF90+AZ90+AT90+AN90+AH90+AB90+V90+P90</f>
        <v>3313</v>
      </c>
      <c r="BY90" s="204"/>
      <c r="BZ90" s="204"/>
      <c r="CA90" s="183">
        <f>BO90+BI90+BC90+AW90+AQ90+AK90+AE90+Y90+S90+BU90</f>
        <v>24</v>
      </c>
      <c r="CB90" s="182"/>
      <c r="CC90" s="197"/>
    </row>
    <row r="91" spans="3:81" ht="15" thickBot="1">
      <c r="C91" s="118">
        <v>6</v>
      </c>
      <c r="D91" s="204" t="s">
        <v>326</v>
      </c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123"/>
      <c r="P91" s="253">
        <v>350</v>
      </c>
      <c r="Q91" s="254"/>
      <c r="R91" s="254"/>
      <c r="S91" s="250">
        <v>1</v>
      </c>
      <c r="T91" s="251"/>
      <c r="U91" s="252"/>
      <c r="V91" s="253">
        <v>337</v>
      </c>
      <c r="W91" s="254"/>
      <c r="X91" s="254"/>
      <c r="Y91" s="250">
        <v>1</v>
      </c>
      <c r="Z91" s="251"/>
      <c r="AA91" s="252"/>
      <c r="AB91" s="253">
        <v>334</v>
      </c>
      <c r="AC91" s="254"/>
      <c r="AD91" s="254"/>
      <c r="AE91" s="250">
        <v>3</v>
      </c>
      <c r="AF91" s="251"/>
      <c r="AG91" s="252"/>
      <c r="AH91" s="253">
        <v>271</v>
      </c>
      <c r="AI91" s="254"/>
      <c r="AJ91" s="254"/>
      <c r="AK91" s="250">
        <v>2</v>
      </c>
      <c r="AL91" s="251"/>
      <c r="AM91" s="252"/>
      <c r="AN91" s="253">
        <v>320</v>
      </c>
      <c r="AO91" s="254"/>
      <c r="AP91" s="254"/>
      <c r="AQ91" s="250">
        <v>1</v>
      </c>
      <c r="AR91" s="251"/>
      <c r="AS91" s="252"/>
      <c r="AT91" s="253">
        <v>312</v>
      </c>
      <c r="AU91" s="254"/>
      <c r="AV91" s="254"/>
      <c r="AW91" s="250">
        <v>2</v>
      </c>
      <c r="AX91" s="251"/>
      <c r="AY91" s="252"/>
      <c r="AZ91" s="203">
        <v>330</v>
      </c>
      <c r="BA91" s="204"/>
      <c r="BB91" s="204"/>
      <c r="BC91" s="205">
        <v>4</v>
      </c>
      <c r="BD91" s="206"/>
      <c r="BE91" s="207"/>
      <c r="BF91" s="203">
        <v>326</v>
      </c>
      <c r="BG91" s="204"/>
      <c r="BH91" s="204"/>
      <c r="BI91" s="205">
        <v>4</v>
      </c>
      <c r="BJ91" s="206"/>
      <c r="BK91" s="207"/>
      <c r="BL91" s="203"/>
      <c r="BM91" s="204"/>
      <c r="BN91" s="204"/>
      <c r="BO91" s="205"/>
      <c r="BP91" s="206"/>
      <c r="BQ91" s="207"/>
      <c r="BR91" s="203"/>
      <c r="BS91" s="204"/>
      <c r="BT91" s="204"/>
      <c r="BU91" s="205"/>
      <c r="BV91" s="206"/>
      <c r="BW91" s="207"/>
      <c r="BX91" s="203">
        <f>BL91+BF91+AZ91+AT91+AN91+AH91+AB91+V91+P91</f>
        <v>2580</v>
      </c>
      <c r="BY91" s="204"/>
      <c r="BZ91" s="204"/>
      <c r="CA91" s="183">
        <f>BO91+BI91+BC91+AW91+AQ91+AK91+AE91+Y91+S91+BU91</f>
        <v>18</v>
      </c>
      <c r="CB91" s="182"/>
      <c r="CC91" s="197"/>
    </row>
    <row r="92" spans="3:81" ht="15" thickBot="1">
      <c r="C92" s="118">
        <v>7</v>
      </c>
      <c r="D92" s="204" t="s">
        <v>329</v>
      </c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119"/>
      <c r="P92" s="253">
        <v>320</v>
      </c>
      <c r="Q92" s="254"/>
      <c r="R92" s="254"/>
      <c r="S92" s="250">
        <v>3</v>
      </c>
      <c r="T92" s="251"/>
      <c r="U92" s="252"/>
      <c r="V92" s="253">
        <v>334</v>
      </c>
      <c r="W92" s="254"/>
      <c r="X92" s="254"/>
      <c r="Y92" s="250">
        <v>2</v>
      </c>
      <c r="Z92" s="251"/>
      <c r="AA92" s="252"/>
      <c r="AB92" s="253">
        <v>363</v>
      </c>
      <c r="AC92" s="254"/>
      <c r="AD92" s="254"/>
      <c r="AE92" s="250">
        <v>1</v>
      </c>
      <c r="AF92" s="251"/>
      <c r="AG92" s="252"/>
      <c r="AH92" s="253">
        <v>286</v>
      </c>
      <c r="AI92" s="254"/>
      <c r="AJ92" s="254"/>
      <c r="AK92" s="250">
        <v>1</v>
      </c>
      <c r="AL92" s="251"/>
      <c r="AM92" s="252"/>
      <c r="AN92" s="253">
        <v>303</v>
      </c>
      <c r="AO92" s="254"/>
      <c r="AP92" s="254"/>
      <c r="AQ92" s="250">
        <v>2</v>
      </c>
      <c r="AR92" s="251"/>
      <c r="AS92" s="252"/>
      <c r="AT92" s="253">
        <v>323</v>
      </c>
      <c r="AU92" s="254"/>
      <c r="AV92" s="254"/>
      <c r="AW92" s="250">
        <v>1</v>
      </c>
      <c r="AX92" s="251"/>
      <c r="AY92" s="252"/>
      <c r="AZ92" s="201">
        <v>360</v>
      </c>
      <c r="BA92" s="202"/>
      <c r="BB92" s="202"/>
      <c r="BC92" s="198">
        <v>2</v>
      </c>
      <c r="BD92" s="199"/>
      <c r="BE92" s="200"/>
      <c r="BF92" s="201">
        <v>380</v>
      </c>
      <c r="BG92" s="202"/>
      <c r="BH92" s="202"/>
      <c r="BI92" s="198">
        <v>2</v>
      </c>
      <c r="BJ92" s="199"/>
      <c r="BK92" s="200"/>
      <c r="BL92" s="201"/>
      <c r="BM92" s="202"/>
      <c r="BN92" s="202"/>
      <c r="BO92" s="198"/>
      <c r="BP92" s="199"/>
      <c r="BQ92" s="200"/>
      <c r="BR92" s="201"/>
      <c r="BS92" s="202"/>
      <c r="BT92" s="202"/>
      <c r="BU92" s="198"/>
      <c r="BV92" s="199"/>
      <c r="BW92" s="200"/>
      <c r="BX92" s="203">
        <f>BL92+BF92+AZ92+AT92+AN92+AH92+AB92+V92+P92</f>
        <v>2669</v>
      </c>
      <c r="BY92" s="204"/>
      <c r="BZ92" s="204"/>
      <c r="CA92" s="183">
        <f>BO92+BI92+BC92+AW92+AQ92+AK92+AE92+Y92+S92+BU92</f>
        <v>14</v>
      </c>
      <c r="CB92" s="182"/>
      <c r="CC92" s="197"/>
    </row>
    <row r="93" spans="1:83" ht="15.75" customHeight="1">
      <c r="A93" s="271" t="s">
        <v>492</v>
      </c>
      <c r="B93" s="271"/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  <c r="AF93" s="271"/>
      <c r="AG93" s="271"/>
      <c r="AH93" s="271"/>
      <c r="AI93" s="271"/>
      <c r="AJ93" s="271"/>
      <c r="AK93" s="271"/>
      <c r="AL93" s="271"/>
      <c r="AM93" s="271"/>
      <c r="AN93" s="271"/>
      <c r="AO93" s="271"/>
      <c r="AP93" s="271"/>
      <c r="AQ93" s="271"/>
      <c r="AR93" s="271"/>
      <c r="AS93" s="271"/>
      <c r="AT93" s="271"/>
      <c r="AU93" s="271"/>
      <c r="AV93" s="271"/>
      <c r="AW93" s="271"/>
      <c r="AX93" s="271"/>
      <c r="AY93" s="271"/>
      <c r="AZ93" s="271"/>
      <c r="BA93" s="271"/>
      <c r="BB93" s="271"/>
      <c r="BC93" s="271"/>
      <c r="BD93" s="271"/>
      <c r="BE93" s="271"/>
      <c r="BF93" s="271"/>
      <c r="BG93" s="271"/>
      <c r="BH93" s="271"/>
      <c r="BI93" s="271"/>
      <c r="BJ93" s="271"/>
      <c r="BK93" s="271"/>
      <c r="BL93" s="271"/>
      <c r="BM93" s="271"/>
      <c r="BN93" s="271"/>
      <c r="BO93" s="271"/>
      <c r="BP93" s="271"/>
      <c r="BQ93" s="271"/>
      <c r="BR93" s="271"/>
      <c r="BS93" s="271"/>
      <c r="BT93" s="271"/>
      <c r="BU93" s="271"/>
      <c r="BV93" s="271"/>
      <c r="BW93" s="271"/>
      <c r="BX93" s="271"/>
      <c r="BY93" s="271"/>
      <c r="BZ93" s="271"/>
      <c r="CA93" s="271"/>
      <c r="CB93" s="271"/>
      <c r="CC93" s="271"/>
      <c r="CD93" s="271"/>
      <c r="CE93" s="271"/>
    </row>
    <row r="94" spans="1:83" ht="15.75" customHeight="1">
      <c r="A94" s="271"/>
      <c r="B94" s="271"/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  <c r="AB94" s="271"/>
      <c r="AC94" s="271"/>
      <c r="AD94" s="271"/>
      <c r="AE94" s="271"/>
      <c r="AF94" s="271"/>
      <c r="AG94" s="271"/>
      <c r="AH94" s="271"/>
      <c r="AI94" s="271"/>
      <c r="AJ94" s="271"/>
      <c r="AK94" s="271"/>
      <c r="AL94" s="271"/>
      <c r="AM94" s="271"/>
      <c r="AN94" s="271"/>
      <c r="AO94" s="271"/>
      <c r="AP94" s="271"/>
      <c r="AQ94" s="271"/>
      <c r="AR94" s="271"/>
      <c r="AS94" s="271"/>
      <c r="AT94" s="271"/>
      <c r="AU94" s="271"/>
      <c r="AV94" s="271"/>
      <c r="AW94" s="271"/>
      <c r="AX94" s="271"/>
      <c r="AY94" s="271"/>
      <c r="AZ94" s="271"/>
      <c r="BA94" s="271"/>
      <c r="BB94" s="271"/>
      <c r="BC94" s="271"/>
      <c r="BD94" s="271"/>
      <c r="BE94" s="271"/>
      <c r="BF94" s="271"/>
      <c r="BG94" s="271"/>
      <c r="BH94" s="271"/>
      <c r="BI94" s="271"/>
      <c r="BJ94" s="271"/>
      <c r="BK94" s="271"/>
      <c r="BL94" s="271"/>
      <c r="BM94" s="271"/>
      <c r="BN94" s="271"/>
      <c r="BO94" s="271"/>
      <c r="BP94" s="271"/>
      <c r="BQ94" s="271"/>
      <c r="BR94" s="271"/>
      <c r="BS94" s="271"/>
      <c r="BT94" s="271"/>
      <c r="BU94" s="271"/>
      <c r="BV94" s="271"/>
      <c r="BW94" s="271"/>
      <c r="BX94" s="271"/>
      <c r="BY94" s="271"/>
      <c r="BZ94" s="271"/>
      <c r="CA94" s="271"/>
      <c r="CB94" s="271"/>
      <c r="CC94" s="271"/>
      <c r="CD94" s="271"/>
      <c r="CE94" s="271"/>
    </row>
    <row r="95" spans="1:81" ht="7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</row>
    <row r="96" spans="6:81" ht="6" customHeight="1">
      <c r="F96" s="102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4"/>
      <c r="AZ96" s="102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4"/>
      <c r="CA96" s="138"/>
      <c r="CB96" s="138"/>
      <c r="CC96" s="138"/>
    </row>
    <row r="97" spans="6:81" ht="14.25">
      <c r="F97" s="105"/>
      <c r="G97" s="243" t="s">
        <v>326</v>
      </c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2"/>
      <c r="Z97" s="242"/>
      <c r="AA97" s="244" t="s">
        <v>295</v>
      </c>
      <c r="AB97" s="244"/>
      <c r="AC97" s="244"/>
      <c r="AD97" s="242">
        <v>3</v>
      </c>
      <c r="AE97" s="242"/>
      <c r="AF97" s="106"/>
      <c r="AZ97" s="105"/>
      <c r="BA97" s="243" t="s">
        <v>60</v>
      </c>
      <c r="BB97" s="243"/>
      <c r="BC97" s="243"/>
      <c r="BD97" s="243"/>
      <c r="BE97" s="243"/>
      <c r="BF97" s="243"/>
      <c r="BG97" s="243"/>
      <c r="BH97" s="243"/>
      <c r="BI97" s="243"/>
      <c r="BJ97" s="243"/>
      <c r="BK97" s="243"/>
      <c r="BL97" s="243"/>
      <c r="BM97" s="243"/>
      <c r="BN97" s="243"/>
      <c r="BO97" s="243"/>
      <c r="BP97" s="243"/>
      <c r="BQ97" s="243"/>
      <c r="BR97" s="243"/>
      <c r="BS97" s="242"/>
      <c r="BT97" s="242"/>
      <c r="BU97" s="244" t="s">
        <v>295</v>
      </c>
      <c r="BV97" s="244"/>
      <c r="BW97" s="244"/>
      <c r="BX97" s="242">
        <v>1</v>
      </c>
      <c r="BY97" s="242"/>
      <c r="BZ97" s="106"/>
      <c r="CA97" s="140"/>
      <c r="CB97" s="140"/>
      <c r="CC97" s="139"/>
    </row>
    <row r="98" spans="6:81" ht="12.75">
      <c r="F98" s="105"/>
      <c r="G98" s="107">
        <v>1</v>
      </c>
      <c r="H98" s="241" t="s">
        <v>418</v>
      </c>
      <c r="I98" s="241"/>
      <c r="J98" s="241"/>
      <c r="K98" s="241"/>
      <c r="L98" s="241"/>
      <c r="M98" s="241"/>
      <c r="N98" s="241"/>
      <c r="O98" s="241"/>
      <c r="P98" s="241"/>
      <c r="Q98" s="241"/>
      <c r="R98" s="239">
        <v>24</v>
      </c>
      <c r="S98" s="239"/>
      <c r="T98" s="239"/>
      <c r="U98" s="239">
        <v>25</v>
      </c>
      <c r="V98" s="239"/>
      <c r="W98" s="239"/>
      <c r="X98" s="239">
        <v>25</v>
      </c>
      <c r="Y98" s="239"/>
      <c r="Z98" s="239"/>
      <c r="AA98" s="239">
        <v>23</v>
      </c>
      <c r="AB98" s="239"/>
      <c r="AC98" s="239"/>
      <c r="AD98" s="236">
        <f>SUM(R98:AC98)</f>
        <v>97</v>
      </c>
      <c r="AE98" s="236"/>
      <c r="AF98" s="106"/>
      <c r="AZ98" s="105"/>
      <c r="BA98" s="107">
        <v>1</v>
      </c>
      <c r="BB98" s="241" t="s">
        <v>370</v>
      </c>
      <c r="BC98" s="241"/>
      <c r="BD98" s="241"/>
      <c r="BE98" s="241"/>
      <c r="BF98" s="241"/>
      <c r="BG98" s="241"/>
      <c r="BH98" s="241"/>
      <c r="BI98" s="241"/>
      <c r="BJ98" s="241"/>
      <c r="BK98" s="241"/>
      <c r="BL98" s="239">
        <v>25</v>
      </c>
      <c r="BM98" s="239"/>
      <c r="BN98" s="239"/>
      <c r="BO98" s="239">
        <v>26</v>
      </c>
      <c r="BP98" s="239"/>
      <c r="BQ98" s="239"/>
      <c r="BR98" s="239">
        <v>23</v>
      </c>
      <c r="BS98" s="239"/>
      <c r="BT98" s="239"/>
      <c r="BU98" s="239">
        <v>26</v>
      </c>
      <c r="BV98" s="239"/>
      <c r="BW98" s="239"/>
      <c r="BX98" s="236">
        <f>SUM(BL98:BW98)</f>
        <v>100</v>
      </c>
      <c r="BY98" s="236"/>
      <c r="BZ98" s="106"/>
      <c r="CA98" s="141"/>
      <c r="CB98" s="141"/>
      <c r="CC98" s="142"/>
    </row>
    <row r="99" spans="6:81" ht="12.75">
      <c r="F99" s="105"/>
      <c r="G99" s="107">
        <v>2</v>
      </c>
      <c r="H99" s="241" t="s">
        <v>399</v>
      </c>
      <c r="I99" s="241"/>
      <c r="J99" s="241"/>
      <c r="K99" s="241"/>
      <c r="L99" s="241"/>
      <c r="M99" s="241"/>
      <c r="N99" s="241"/>
      <c r="O99" s="241"/>
      <c r="P99" s="241"/>
      <c r="Q99" s="241"/>
      <c r="R99" s="239">
        <v>26</v>
      </c>
      <c r="S99" s="239"/>
      <c r="T99" s="239"/>
      <c r="U99" s="239">
        <v>28</v>
      </c>
      <c r="V99" s="239"/>
      <c r="W99" s="239"/>
      <c r="X99" s="239">
        <v>25</v>
      </c>
      <c r="Y99" s="239"/>
      <c r="Z99" s="239"/>
      <c r="AA99" s="239">
        <v>27</v>
      </c>
      <c r="AB99" s="239"/>
      <c r="AC99" s="239"/>
      <c r="AD99" s="236">
        <f>SUM(R99:AC99)</f>
        <v>106</v>
      </c>
      <c r="AE99" s="236"/>
      <c r="AF99" s="106"/>
      <c r="AZ99" s="105"/>
      <c r="BA99" s="107">
        <v>2</v>
      </c>
      <c r="BB99" s="241" t="s">
        <v>385</v>
      </c>
      <c r="BC99" s="241"/>
      <c r="BD99" s="241"/>
      <c r="BE99" s="241"/>
      <c r="BF99" s="241"/>
      <c r="BG99" s="241"/>
      <c r="BH99" s="241"/>
      <c r="BI99" s="241"/>
      <c r="BJ99" s="241"/>
      <c r="BK99" s="241"/>
      <c r="BL99" s="239">
        <v>32</v>
      </c>
      <c r="BM99" s="239"/>
      <c r="BN99" s="239"/>
      <c r="BO99" s="239">
        <v>22</v>
      </c>
      <c r="BP99" s="239"/>
      <c r="BQ99" s="239"/>
      <c r="BR99" s="239">
        <v>27</v>
      </c>
      <c r="BS99" s="239"/>
      <c r="BT99" s="239"/>
      <c r="BU99" s="239">
        <v>35</v>
      </c>
      <c r="BV99" s="239"/>
      <c r="BW99" s="239"/>
      <c r="BX99" s="236">
        <f>SUM(BL99:BW99)</f>
        <v>116</v>
      </c>
      <c r="BY99" s="236"/>
      <c r="BZ99" s="106"/>
      <c r="CA99" s="141"/>
      <c r="CB99" s="141"/>
      <c r="CC99" s="142"/>
    </row>
    <row r="100" spans="6:81" ht="12.75">
      <c r="F100" s="105"/>
      <c r="G100" s="107">
        <v>3</v>
      </c>
      <c r="H100" s="241" t="s">
        <v>401</v>
      </c>
      <c r="I100" s="241"/>
      <c r="J100" s="241"/>
      <c r="K100" s="241"/>
      <c r="L100" s="241"/>
      <c r="M100" s="241"/>
      <c r="N100" s="241"/>
      <c r="O100" s="241"/>
      <c r="P100" s="241"/>
      <c r="Q100" s="241"/>
      <c r="R100" s="239">
        <v>27</v>
      </c>
      <c r="S100" s="239"/>
      <c r="T100" s="239"/>
      <c r="U100" s="239">
        <v>28</v>
      </c>
      <c r="V100" s="239"/>
      <c r="W100" s="239"/>
      <c r="X100" s="239">
        <v>27</v>
      </c>
      <c r="Y100" s="239"/>
      <c r="Z100" s="239"/>
      <c r="AA100" s="239">
        <v>30</v>
      </c>
      <c r="AB100" s="239"/>
      <c r="AC100" s="239"/>
      <c r="AD100" s="236">
        <f>SUM(R100:AC100)</f>
        <v>112</v>
      </c>
      <c r="AE100" s="236"/>
      <c r="AF100" s="106"/>
      <c r="AZ100" s="105"/>
      <c r="BA100" s="107">
        <v>3</v>
      </c>
      <c r="BB100" s="241" t="s">
        <v>446</v>
      </c>
      <c r="BC100" s="241"/>
      <c r="BD100" s="241"/>
      <c r="BE100" s="241"/>
      <c r="BF100" s="241"/>
      <c r="BG100" s="241"/>
      <c r="BH100" s="241"/>
      <c r="BI100" s="241"/>
      <c r="BJ100" s="241"/>
      <c r="BK100" s="241"/>
      <c r="BL100" s="239">
        <v>27</v>
      </c>
      <c r="BM100" s="239"/>
      <c r="BN100" s="239"/>
      <c r="BO100" s="239">
        <v>28</v>
      </c>
      <c r="BP100" s="239"/>
      <c r="BQ100" s="239"/>
      <c r="BR100" s="239">
        <v>25</v>
      </c>
      <c r="BS100" s="239"/>
      <c r="BT100" s="239"/>
      <c r="BU100" s="239">
        <v>23</v>
      </c>
      <c r="BV100" s="239"/>
      <c r="BW100" s="239"/>
      <c r="BX100" s="236">
        <f>SUM(BL100:BW100)</f>
        <v>103</v>
      </c>
      <c r="BY100" s="236"/>
      <c r="BZ100" s="106"/>
      <c r="CA100" s="141"/>
      <c r="CB100" s="141"/>
      <c r="CC100" s="142"/>
    </row>
    <row r="101" spans="6:81" ht="12.75">
      <c r="F101" s="105"/>
      <c r="G101" s="107" t="s">
        <v>382</v>
      </c>
      <c r="H101" s="241" t="s">
        <v>445</v>
      </c>
      <c r="I101" s="241"/>
      <c r="J101" s="241"/>
      <c r="K101" s="241"/>
      <c r="L101" s="241"/>
      <c r="M101" s="241"/>
      <c r="N101" s="241"/>
      <c r="O101" s="241"/>
      <c r="P101" s="241"/>
      <c r="Q101" s="241"/>
      <c r="R101" s="239">
        <v>0</v>
      </c>
      <c r="S101" s="239"/>
      <c r="T101" s="239"/>
      <c r="U101" s="239">
        <v>0</v>
      </c>
      <c r="V101" s="239"/>
      <c r="W101" s="239"/>
      <c r="X101" s="239">
        <v>0</v>
      </c>
      <c r="Y101" s="239"/>
      <c r="Z101" s="239"/>
      <c r="AA101" s="239">
        <v>0</v>
      </c>
      <c r="AB101" s="239"/>
      <c r="AC101" s="239"/>
      <c r="AD101" s="236">
        <f>SUM(R101:AC101)</f>
        <v>0</v>
      </c>
      <c r="AE101" s="236"/>
      <c r="AF101" s="106"/>
      <c r="AZ101" s="105"/>
      <c r="BA101" s="107" t="s">
        <v>382</v>
      </c>
      <c r="BB101" s="241" t="s">
        <v>452</v>
      </c>
      <c r="BC101" s="241"/>
      <c r="BD101" s="241"/>
      <c r="BE101" s="241"/>
      <c r="BF101" s="241"/>
      <c r="BG101" s="241"/>
      <c r="BH101" s="241"/>
      <c r="BI101" s="241"/>
      <c r="BJ101" s="241"/>
      <c r="BK101" s="241"/>
      <c r="BL101" s="239">
        <v>0</v>
      </c>
      <c r="BM101" s="239"/>
      <c r="BN101" s="239"/>
      <c r="BO101" s="239">
        <v>0</v>
      </c>
      <c r="BP101" s="239"/>
      <c r="BQ101" s="239"/>
      <c r="BR101" s="239">
        <v>0</v>
      </c>
      <c r="BS101" s="239"/>
      <c r="BT101" s="239"/>
      <c r="BU101" s="239">
        <v>0</v>
      </c>
      <c r="BV101" s="239"/>
      <c r="BW101" s="239"/>
      <c r="BX101" s="236">
        <f>SUM(BL101:BW101)</f>
        <v>0</v>
      </c>
      <c r="BY101" s="236"/>
      <c r="BZ101" s="106"/>
      <c r="CA101" s="141"/>
      <c r="CB101" s="141"/>
      <c r="CC101" s="142"/>
    </row>
    <row r="102" spans="6:81" s="111" customFormat="1" ht="10.5" customHeight="1">
      <c r="F102" s="108"/>
      <c r="G102" s="109"/>
      <c r="H102" s="234" t="s">
        <v>386</v>
      </c>
      <c r="I102" s="234"/>
      <c r="J102" s="234"/>
      <c r="K102" s="234"/>
      <c r="L102" s="234"/>
      <c r="M102" s="234"/>
      <c r="N102" s="234"/>
      <c r="O102" s="234"/>
      <c r="P102" s="234"/>
      <c r="Q102" s="234"/>
      <c r="R102" s="236">
        <f>SUM(R98:T101)</f>
        <v>77</v>
      </c>
      <c r="S102" s="236"/>
      <c r="T102" s="236"/>
      <c r="U102" s="236">
        <f>SUM(U98:W101)</f>
        <v>81</v>
      </c>
      <c r="V102" s="236"/>
      <c r="W102" s="236"/>
      <c r="X102" s="236">
        <f>SUM(X98:Z101)</f>
        <v>77</v>
      </c>
      <c r="Y102" s="236"/>
      <c r="Z102" s="236"/>
      <c r="AA102" s="236">
        <f>SUM(AA98:AC101)</f>
        <v>80</v>
      </c>
      <c r="AB102" s="236"/>
      <c r="AC102" s="236"/>
      <c r="AD102" s="109"/>
      <c r="AE102" s="109"/>
      <c r="AF102" s="110"/>
      <c r="AZ102" s="108"/>
      <c r="BA102" s="109"/>
      <c r="BB102" s="234" t="s">
        <v>386</v>
      </c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6">
        <f>SUM(BL98:BN101)</f>
        <v>84</v>
      </c>
      <c r="BM102" s="236"/>
      <c r="BN102" s="236"/>
      <c r="BO102" s="236">
        <f>SUM(BO98:BQ101)</f>
        <v>76</v>
      </c>
      <c r="BP102" s="236"/>
      <c r="BQ102" s="236"/>
      <c r="BR102" s="236">
        <f>SUM(BR98:BT101)</f>
        <v>75</v>
      </c>
      <c r="BS102" s="236"/>
      <c r="BT102" s="236"/>
      <c r="BU102" s="236">
        <f>SUM(BU98:BW101)</f>
        <v>84</v>
      </c>
      <c r="BV102" s="236"/>
      <c r="BW102" s="236"/>
      <c r="BX102" s="109"/>
      <c r="BY102" s="109"/>
      <c r="BZ102" s="110"/>
      <c r="CA102" s="142"/>
      <c r="CB102" s="142"/>
      <c r="CC102" s="143"/>
    </row>
    <row r="103" spans="6:81" ht="10.5" customHeight="1">
      <c r="F103" s="105"/>
      <c r="G103" s="112"/>
      <c r="H103" s="234" t="s">
        <v>387</v>
      </c>
      <c r="I103" s="234"/>
      <c r="J103" s="234"/>
      <c r="K103" s="234"/>
      <c r="L103" s="234"/>
      <c r="M103" s="234"/>
      <c r="N103" s="234"/>
      <c r="O103" s="234"/>
      <c r="P103" s="234"/>
      <c r="Q103" s="234"/>
      <c r="R103" s="236"/>
      <c r="S103" s="236"/>
      <c r="T103" s="236"/>
      <c r="U103" s="236">
        <f>R102+U102</f>
        <v>158</v>
      </c>
      <c r="V103" s="236"/>
      <c r="W103" s="236"/>
      <c r="X103" s="236">
        <f>U103+X102</f>
        <v>235</v>
      </c>
      <c r="Y103" s="236"/>
      <c r="Z103" s="236"/>
      <c r="AA103" s="237">
        <f>X103+AA102</f>
        <v>315</v>
      </c>
      <c r="AB103" s="237"/>
      <c r="AC103" s="237"/>
      <c r="AD103" s="238"/>
      <c r="AE103" s="238"/>
      <c r="AF103" s="106"/>
      <c r="AZ103" s="105"/>
      <c r="BA103" s="112"/>
      <c r="BB103" s="234" t="s">
        <v>387</v>
      </c>
      <c r="BC103" s="234"/>
      <c r="BD103" s="234"/>
      <c r="BE103" s="234"/>
      <c r="BF103" s="234"/>
      <c r="BG103" s="234"/>
      <c r="BH103" s="234"/>
      <c r="BI103" s="234"/>
      <c r="BJ103" s="234"/>
      <c r="BK103" s="234"/>
      <c r="BL103" s="236"/>
      <c r="BM103" s="236"/>
      <c r="BN103" s="236"/>
      <c r="BO103" s="236">
        <f>BL102+BO102</f>
        <v>160</v>
      </c>
      <c r="BP103" s="236"/>
      <c r="BQ103" s="236"/>
      <c r="BR103" s="236">
        <f>BO103+BR102</f>
        <v>235</v>
      </c>
      <c r="BS103" s="236"/>
      <c r="BT103" s="236"/>
      <c r="BU103" s="237">
        <f>BR103+BU102</f>
        <v>319</v>
      </c>
      <c r="BV103" s="237"/>
      <c r="BW103" s="237"/>
      <c r="BX103" s="238"/>
      <c r="BY103" s="238"/>
      <c r="BZ103" s="106"/>
      <c r="CA103" s="144"/>
      <c r="CB103" s="144"/>
      <c r="CC103" s="145"/>
    </row>
    <row r="104" spans="6:81" ht="10.5" customHeight="1">
      <c r="F104" s="105"/>
      <c r="G104" s="112"/>
      <c r="H104" s="234" t="s">
        <v>388</v>
      </c>
      <c r="I104" s="234"/>
      <c r="J104" s="234"/>
      <c r="K104" s="234"/>
      <c r="L104" s="234"/>
      <c r="M104" s="234"/>
      <c r="N104" s="234"/>
      <c r="O104" s="234"/>
      <c r="P104" s="234"/>
      <c r="Q104" s="234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 t="s">
        <v>390</v>
      </c>
      <c r="AB104" s="233"/>
      <c r="AC104" s="233"/>
      <c r="AD104" s="235"/>
      <c r="AE104" s="235"/>
      <c r="AF104" s="106"/>
      <c r="AZ104" s="105"/>
      <c r="BA104" s="112"/>
      <c r="BB104" s="234" t="s">
        <v>388</v>
      </c>
      <c r="BC104" s="234"/>
      <c r="BD104" s="234"/>
      <c r="BE104" s="234"/>
      <c r="BF104" s="234"/>
      <c r="BG104" s="234"/>
      <c r="BH104" s="234"/>
      <c r="BI104" s="234"/>
      <c r="BJ104" s="234"/>
      <c r="BK104" s="234"/>
      <c r="BL104" s="233"/>
      <c r="BM104" s="233"/>
      <c r="BN104" s="233"/>
      <c r="BO104" s="233"/>
      <c r="BP104" s="233"/>
      <c r="BQ104" s="233"/>
      <c r="BR104" s="233"/>
      <c r="BS104" s="233"/>
      <c r="BT104" s="233"/>
      <c r="BU104" s="233" t="s">
        <v>423</v>
      </c>
      <c r="BV104" s="233"/>
      <c r="BW104" s="233"/>
      <c r="BX104" s="235"/>
      <c r="BY104" s="235"/>
      <c r="BZ104" s="106"/>
      <c r="CA104" s="146"/>
      <c r="CB104" s="146"/>
      <c r="CC104" s="147"/>
    </row>
    <row r="105" spans="6:81" ht="6" customHeight="1">
      <c r="F105" s="113"/>
      <c r="G105" s="114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6"/>
      <c r="AZ105" s="113"/>
      <c r="BA105" s="114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6"/>
      <c r="CA105" s="138"/>
      <c r="CB105" s="138"/>
      <c r="CC105" s="138"/>
    </row>
    <row r="106" spans="10:83" ht="6" customHeight="1">
      <c r="J106" s="126"/>
      <c r="K106" s="112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Z106" s="126"/>
      <c r="BA106" s="112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  <c r="BV106" s="126"/>
      <c r="BW106" s="126"/>
      <c r="BX106" s="126"/>
      <c r="BY106" s="126"/>
      <c r="BZ106" s="126"/>
      <c r="CA106" s="138"/>
      <c r="CB106" s="138"/>
      <c r="CC106" s="138"/>
      <c r="CD106" s="138"/>
      <c r="CE106" s="138"/>
    </row>
    <row r="107" ht="12.75">
      <c r="B107" s="117"/>
    </row>
    <row r="108" ht="13.5" thickBot="1">
      <c r="B108" s="117"/>
    </row>
    <row r="109" spans="2:81" ht="13.5" customHeight="1">
      <c r="B109" s="117"/>
      <c r="C109" s="227" t="s">
        <v>447</v>
      </c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9"/>
      <c r="P109" s="224" t="s">
        <v>404</v>
      </c>
      <c r="Q109" s="225"/>
      <c r="R109" s="225"/>
      <c r="S109" s="225"/>
      <c r="T109" s="225"/>
      <c r="U109" s="262"/>
      <c r="V109" s="224" t="s">
        <v>404</v>
      </c>
      <c r="W109" s="225"/>
      <c r="X109" s="225"/>
      <c r="Y109" s="225"/>
      <c r="Z109" s="225"/>
      <c r="AA109" s="262"/>
      <c r="AB109" s="224" t="s">
        <v>405</v>
      </c>
      <c r="AC109" s="225"/>
      <c r="AD109" s="225"/>
      <c r="AE109" s="225"/>
      <c r="AF109" s="225"/>
      <c r="AG109" s="262"/>
      <c r="AH109" s="224" t="s">
        <v>405</v>
      </c>
      <c r="AI109" s="225"/>
      <c r="AJ109" s="225"/>
      <c r="AK109" s="225"/>
      <c r="AL109" s="225"/>
      <c r="AM109" s="262"/>
      <c r="AN109" s="224" t="s">
        <v>406</v>
      </c>
      <c r="AO109" s="225"/>
      <c r="AP109" s="225"/>
      <c r="AQ109" s="225"/>
      <c r="AR109" s="225"/>
      <c r="AS109" s="262"/>
      <c r="AT109" s="224" t="s">
        <v>406</v>
      </c>
      <c r="AU109" s="225"/>
      <c r="AV109" s="225"/>
      <c r="AW109" s="225"/>
      <c r="AX109" s="225"/>
      <c r="AY109" s="262"/>
      <c r="AZ109" s="224" t="s">
        <v>422</v>
      </c>
      <c r="BA109" s="225"/>
      <c r="BB109" s="225"/>
      <c r="BC109" s="225"/>
      <c r="BD109" s="225"/>
      <c r="BE109" s="262"/>
      <c r="BF109" s="224" t="s">
        <v>422</v>
      </c>
      <c r="BG109" s="225"/>
      <c r="BH109" s="225"/>
      <c r="BI109" s="225"/>
      <c r="BJ109" s="225"/>
      <c r="BK109" s="262"/>
      <c r="BL109" s="224"/>
      <c r="BM109" s="225"/>
      <c r="BN109" s="225"/>
      <c r="BO109" s="225"/>
      <c r="BP109" s="225"/>
      <c r="BQ109" s="262"/>
      <c r="BR109" s="224"/>
      <c r="BS109" s="225"/>
      <c r="BT109" s="225"/>
      <c r="BU109" s="225"/>
      <c r="BV109" s="225"/>
      <c r="BW109" s="262"/>
      <c r="BX109" s="224" t="s">
        <v>407</v>
      </c>
      <c r="BY109" s="225"/>
      <c r="BZ109" s="225"/>
      <c r="CA109" s="225"/>
      <c r="CB109" s="225"/>
      <c r="CC109" s="262"/>
    </row>
    <row r="110" spans="3:81" ht="13.5" customHeight="1">
      <c r="C110" s="230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2"/>
      <c r="P110" s="216" t="s">
        <v>408</v>
      </c>
      <c r="Q110" s="213"/>
      <c r="R110" s="213"/>
      <c r="S110" s="213"/>
      <c r="T110" s="213"/>
      <c r="U110" s="214"/>
      <c r="V110" s="216" t="s">
        <v>409</v>
      </c>
      <c r="W110" s="213"/>
      <c r="X110" s="213"/>
      <c r="Y110" s="213"/>
      <c r="Z110" s="213"/>
      <c r="AA110" s="214"/>
      <c r="AB110" s="216" t="s">
        <v>410</v>
      </c>
      <c r="AC110" s="213"/>
      <c r="AD110" s="213"/>
      <c r="AE110" s="213"/>
      <c r="AF110" s="213"/>
      <c r="AG110" s="214"/>
      <c r="AH110" s="216" t="s">
        <v>411</v>
      </c>
      <c r="AI110" s="213"/>
      <c r="AJ110" s="213"/>
      <c r="AK110" s="213"/>
      <c r="AL110" s="213"/>
      <c r="AM110" s="214"/>
      <c r="AN110" s="216" t="s">
        <v>412</v>
      </c>
      <c r="AO110" s="213"/>
      <c r="AP110" s="213"/>
      <c r="AQ110" s="213"/>
      <c r="AR110" s="213"/>
      <c r="AS110" s="214"/>
      <c r="AT110" s="216" t="s">
        <v>413</v>
      </c>
      <c r="AU110" s="213"/>
      <c r="AV110" s="213"/>
      <c r="AW110" s="213"/>
      <c r="AX110" s="213"/>
      <c r="AY110" s="214"/>
      <c r="AZ110" s="216" t="s">
        <v>421</v>
      </c>
      <c r="BA110" s="213"/>
      <c r="BB110" s="213"/>
      <c r="BC110" s="213"/>
      <c r="BD110" s="213"/>
      <c r="BE110" s="214"/>
      <c r="BF110" s="216" t="s">
        <v>474</v>
      </c>
      <c r="BG110" s="213"/>
      <c r="BH110" s="213"/>
      <c r="BI110" s="213"/>
      <c r="BJ110" s="213"/>
      <c r="BK110" s="214"/>
      <c r="BL110" s="216"/>
      <c r="BM110" s="213"/>
      <c r="BN110" s="213"/>
      <c r="BO110" s="213"/>
      <c r="BP110" s="213"/>
      <c r="BQ110" s="214"/>
      <c r="BR110" s="216"/>
      <c r="BS110" s="213"/>
      <c r="BT110" s="213"/>
      <c r="BU110" s="213"/>
      <c r="BV110" s="213"/>
      <c r="BW110" s="214"/>
      <c r="BX110" s="222"/>
      <c r="BY110" s="223"/>
      <c r="BZ110" s="223"/>
      <c r="CA110" s="223"/>
      <c r="CB110" s="223"/>
      <c r="CC110" s="266"/>
    </row>
    <row r="111" spans="3:81" ht="12" customHeight="1" thickBot="1">
      <c r="C111" s="218" t="s">
        <v>414</v>
      </c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20"/>
      <c r="P111" s="265" t="s">
        <v>415</v>
      </c>
      <c r="Q111" s="263"/>
      <c r="R111" s="263"/>
      <c r="S111" s="263" t="s">
        <v>295</v>
      </c>
      <c r="T111" s="263"/>
      <c r="U111" s="264"/>
      <c r="V111" s="265" t="s">
        <v>415</v>
      </c>
      <c r="W111" s="263"/>
      <c r="X111" s="263"/>
      <c r="Y111" s="263" t="s">
        <v>295</v>
      </c>
      <c r="Z111" s="263"/>
      <c r="AA111" s="264"/>
      <c r="AB111" s="265" t="s">
        <v>415</v>
      </c>
      <c r="AC111" s="263"/>
      <c r="AD111" s="263"/>
      <c r="AE111" s="263" t="s">
        <v>295</v>
      </c>
      <c r="AF111" s="263"/>
      <c r="AG111" s="264"/>
      <c r="AH111" s="265" t="s">
        <v>415</v>
      </c>
      <c r="AI111" s="263"/>
      <c r="AJ111" s="263"/>
      <c r="AK111" s="263" t="s">
        <v>295</v>
      </c>
      <c r="AL111" s="263"/>
      <c r="AM111" s="264"/>
      <c r="AN111" s="265" t="s">
        <v>415</v>
      </c>
      <c r="AO111" s="263"/>
      <c r="AP111" s="263"/>
      <c r="AQ111" s="263" t="s">
        <v>295</v>
      </c>
      <c r="AR111" s="263"/>
      <c r="AS111" s="264"/>
      <c r="AT111" s="265" t="s">
        <v>415</v>
      </c>
      <c r="AU111" s="263"/>
      <c r="AV111" s="263"/>
      <c r="AW111" s="263" t="s">
        <v>295</v>
      </c>
      <c r="AX111" s="263"/>
      <c r="AY111" s="264"/>
      <c r="AZ111" s="265" t="s">
        <v>415</v>
      </c>
      <c r="BA111" s="263"/>
      <c r="BB111" s="263"/>
      <c r="BC111" s="263" t="s">
        <v>295</v>
      </c>
      <c r="BD111" s="263"/>
      <c r="BE111" s="264"/>
      <c r="BF111" s="265" t="s">
        <v>415</v>
      </c>
      <c r="BG111" s="263"/>
      <c r="BH111" s="263"/>
      <c r="BI111" s="263" t="s">
        <v>295</v>
      </c>
      <c r="BJ111" s="263"/>
      <c r="BK111" s="264"/>
      <c r="BL111" s="265" t="s">
        <v>415</v>
      </c>
      <c r="BM111" s="263"/>
      <c r="BN111" s="263"/>
      <c r="BO111" s="263" t="s">
        <v>295</v>
      </c>
      <c r="BP111" s="263"/>
      <c r="BQ111" s="264"/>
      <c r="BR111" s="265" t="s">
        <v>415</v>
      </c>
      <c r="BS111" s="263"/>
      <c r="BT111" s="263"/>
      <c r="BU111" s="263" t="s">
        <v>295</v>
      </c>
      <c r="BV111" s="263"/>
      <c r="BW111" s="264"/>
      <c r="BX111" s="265" t="s">
        <v>415</v>
      </c>
      <c r="BY111" s="263"/>
      <c r="BZ111" s="263"/>
      <c r="CA111" s="263" t="s">
        <v>295</v>
      </c>
      <c r="CB111" s="263"/>
      <c r="CC111" s="264"/>
    </row>
    <row r="112" spans="3:82" ht="15" customHeight="1" thickBot="1">
      <c r="C112" s="118">
        <v>1</v>
      </c>
      <c r="D112" s="246" t="s">
        <v>60</v>
      </c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120"/>
      <c r="P112" s="245">
        <v>324</v>
      </c>
      <c r="Q112" s="246"/>
      <c r="R112" s="255"/>
      <c r="S112" s="247">
        <v>3</v>
      </c>
      <c r="T112" s="248"/>
      <c r="U112" s="256"/>
      <c r="V112" s="245">
        <v>286</v>
      </c>
      <c r="W112" s="246"/>
      <c r="X112" s="255"/>
      <c r="Y112" s="247">
        <v>3</v>
      </c>
      <c r="Z112" s="248"/>
      <c r="AA112" s="256"/>
      <c r="AB112" s="245">
        <v>303</v>
      </c>
      <c r="AC112" s="246"/>
      <c r="AD112" s="255"/>
      <c r="AE112" s="247">
        <v>3</v>
      </c>
      <c r="AF112" s="248"/>
      <c r="AG112" s="256"/>
      <c r="AH112" s="245">
        <v>234</v>
      </c>
      <c r="AI112" s="246"/>
      <c r="AJ112" s="255"/>
      <c r="AK112" s="247">
        <v>3</v>
      </c>
      <c r="AL112" s="248"/>
      <c r="AM112" s="256"/>
      <c r="AN112" s="245">
        <v>295</v>
      </c>
      <c r="AO112" s="246"/>
      <c r="AP112" s="255"/>
      <c r="AQ112" s="247">
        <v>3</v>
      </c>
      <c r="AR112" s="248"/>
      <c r="AS112" s="256"/>
      <c r="AT112" s="245">
        <v>290</v>
      </c>
      <c r="AU112" s="246"/>
      <c r="AV112" s="255"/>
      <c r="AW112" s="247">
        <v>3</v>
      </c>
      <c r="AX112" s="248"/>
      <c r="AY112" s="256"/>
      <c r="AZ112" s="245">
        <v>313</v>
      </c>
      <c r="BA112" s="246"/>
      <c r="BB112" s="255"/>
      <c r="BC112" s="247">
        <v>3</v>
      </c>
      <c r="BD112" s="248"/>
      <c r="BE112" s="256"/>
      <c r="BF112" s="245">
        <v>319</v>
      </c>
      <c r="BG112" s="246"/>
      <c r="BH112" s="255"/>
      <c r="BI112" s="247">
        <v>1</v>
      </c>
      <c r="BJ112" s="248"/>
      <c r="BK112" s="256"/>
      <c r="BL112" s="272" t="s">
        <v>480</v>
      </c>
      <c r="BM112" s="273"/>
      <c r="BN112" s="273"/>
      <c r="BO112" s="273"/>
      <c r="BP112" s="273"/>
      <c r="BQ112" s="273"/>
      <c r="BR112" s="273"/>
      <c r="BS112" s="273"/>
      <c r="BT112" s="273"/>
      <c r="BU112" s="273"/>
      <c r="BV112" s="273"/>
      <c r="BW112" s="274"/>
      <c r="BX112" s="203">
        <f>P112+V112+AB112+AH112+AN112+AT112+AZ112+BF112</f>
        <v>2364</v>
      </c>
      <c r="BY112" s="204"/>
      <c r="BZ112" s="204"/>
      <c r="CA112" s="183">
        <f>S112+Y112+AE112+AK112+AQ112+AW112+BC112+BI112</f>
        <v>22</v>
      </c>
      <c r="CB112" s="182"/>
      <c r="CC112" s="197"/>
      <c r="CD112" s="111"/>
    </row>
    <row r="113" spans="3:81" ht="15" customHeight="1" thickBot="1">
      <c r="C113" s="118">
        <v>2</v>
      </c>
      <c r="D113" s="246" t="s">
        <v>326</v>
      </c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  <c r="O113" s="120"/>
      <c r="P113" s="245">
        <v>326</v>
      </c>
      <c r="Q113" s="246"/>
      <c r="R113" s="246"/>
      <c r="S113" s="247">
        <v>1</v>
      </c>
      <c r="T113" s="248"/>
      <c r="U113" s="249"/>
      <c r="V113" s="245">
        <v>321</v>
      </c>
      <c r="W113" s="246"/>
      <c r="X113" s="246"/>
      <c r="Y113" s="247">
        <v>1</v>
      </c>
      <c r="Z113" s="248"/>
      <c r="AA113" s="249"/>
      <c r="AB113" s="245">
        <v>321</v>
      </c>
      <c r="AC113" s="246"/>
      <c r="AD113" s="246"/>
      <c r="AE113" s="247">
        <v>1</v>
      </c>
      <c r="AF113" s="248"/>
      <c r="AG113" s="249"/>
      <c r="AH113" s="245">
        <v>263</v>
      </c>
      <c r="AI113" s="246"/>
      <c r="AJ113" s="246"/>
      <c r="AK113" s="247">
        <v>1</v>
      </c>
      <c r="AL113" s="248"/>
      <c r="AM113" s="249"/>
      <c r="AN113" s="245">
        <v>333</v>
      </c>
      <c r="AO113" s="246"/>
      <c r="AP113" s="246"/>
      <c r="AQ113" s="247">
        <v>1</v>
      </c>
      <c r="AR113" s="248"/>
      <c r="AS113" s="249"/>
      <c r="AT113" s="245">
        <v>310</v>
      </c>
      <c r="AU113" s="246"/>
      <c r="AV113" s="246"/>
      <c r="AW113" s="247">
        <v>1</v>
      </c>
      <c r="AX113" s="248"/>
      <c r="AY113" s="249"/>
      <c r="AZ113" s="245">
        <v>319</v>
      </c>
      <c r="BA113" s="246"/>
      <c r="BB113" s="246"/>
      <c r="BC113" s="247">
        <v>1</v>
      </c>
      <c r="BD113" s="248"/>
      <c r="BE113" s="249"/>
      <c r="BF113" s="245">
        <v>315</v>
      </c>
      <c r="BG113" s="246"/>
      <c r="BH113" s="246"/>
      <c r="BI113" s="247">
        <v>3</v>
      </c>
      <c r="BJ113" s="248"/>
      <c r="BK113" s="249"/>
      <c r="BL113" s="272" t="s">
        <v>480</v>
      </c>
      <c r="BM113" s="273"/>
      <c r="BN113" s="273"/>
      <c r="BO113" s="273"/>
      <c r="BP113" s="273"/>
      <c r="BQ113" s="273"/>
      <c r="BR113" s="273"/>
      <c r="BS113" s="273"/>
      <c r="BT113" s="273"/>
      <c r="BU113" s="273"/>
      <c r="BV113" s="273"/>
      <c r="BW113" s="274"/>
      <c r="BX113" s="203">
        <f>P113+V113+AB113+AH113+AN113+AT113+AZ113+BF113</f>
        <v>2508</v>
      </c>
      <c r="BY113" s="204"/>
      <c r="BZ113" s="204"/>
      <c r="CA113" s="183">
        <f>S113+Y113+AE113+AK113+AQ113+AW113+BC113+BI113</f>
        <v>10</v>
      </c>
      <c r="CB113" s="182"/>
      <c r="CC113" s="197"/>
    </row>
    <row r="114" ht="12.75">
      <c r="B114" s="117"/>
    </row>
    <row r="115" ht="12.75">
      <c r="B115" s="117"/>
    </row>
    <row r="116" spans="2:78" ht="3.75" customHeight="1">
      <c r="B116" s="117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</row>
    <row r="117" ht="7.5" customHeight="1">
      <c r="B117" s="117"/>
    </row>
    <row r="118" ht="12.75">
      <c r="B118" s="117"/>
    </row>
    <row r="119" spans="1:83" ht="15.75" customHeight="1">
      <c r="A119" s="271" t="s">
        <v>493</v>
      </c>
      <c r="B119" s="271"/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  <c r="Y119" s="271"/>
      <c r="Z119" s="271"/>
      <c r="AA119" s="271"/>
      <c r="AB119" s="271"/>
      <c r="AC119" s="271"/>
      <c r="AD119" s="271"/>
      <c r="AE119" s="271"/>
      <c r="AF119" s="271"/>
      <c r="AG119" s="271"/>
      <c r="AH119" s="271"/>
      <c r="AI119" s="271"/>
      <c r="AJ119" s="271"/>
      <c r="AK119" s="271"/>
      <c r="AL119" s="271"/>
      <c r="AM119" s="271"/>
      <c r="AN119" s="271"/>
      <c r="AO119" s="271"/>
      <c r="AP119" s="271"/>
      <c r="AQ119" s="271"/>
      <c r="AR119" s="271"/>
      <c r="AS119" s="271"/>
      <c r="AT119" s="271"/>
      <c r="AU119" s="271"/>
      <c r="AV119" s="271"/>
      <c r="AW119" s="271"/>
      <c r="AX119" s="271"/>
      <c r="AY119" s="271"/>
      <c r="AZ119" s="271"/>
      <c r="BA119" s="271"/>
      <c r="BB119" s="271"/>
      <c r="BC119" s="271"/>
      <c r="BD119" s="271"/>
      <c r="BE119" s="271"/>
      <c r="BF119" s="271"/>
      <c r="BG119" s="271"/>
      <c r="BH119" s="271"/>
      <c r="BI119" s="271"/>
      <c r="BJ119" s="271"/>
      <c r="BK119" s="271"/>
      <c r="BL119" s="271"/>
      <c r="BM119" s="271"/>
      <c r="BN119" s="271"/>
      <c r="BO119" s="271"/>
      <c r="BP119" s="271"/>
      <c r="BQ119" s="271"/>
      <c r="BR119" s="271"/>
      <c r="BS119" s="271"/>
      <c r="BT119" s="271"/>
      <c r="BU119" s="271"/>
      <c r="BV119" s="271"/>
      <c r="BW119" s="271"/>
      <c r="BX119" s="271"/>
      <c r="BY119" s="271"/>
      <c r="BZ119" s="271"/>
      <c r="CA119" s="271"/>
      <c r="CB119" s="271"/>
      <c r="CC119" s="271"/>
      <c r="CD119" s="271"/>
      <c r="CE119" s="271"/>
    </row>
    <row r="120" spans="1:83" ht="15.75" customHeight="1">
      <c r="A120" s="271"/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1"/>
      <c r="AE120" s="271"/>
      <c r="AF120" s="271"/>
      <c r="AG120" s="271"/>
      <c r="AH120" s="271"/>
      <c r="AI120" s="271"/>
      <c r="AJ120" s="271"/>
      <c r="AK120" s="271"/>
      <c r="AL120" s="271"/>
      <c r="AM120" s="271"/>
      <c r="AN120" s="271"/>
      <c r="AO120" s="271"/>
      <c r="AP120" s="271"/>
      <c r="AQ120" s="271"/>
      <c r="AR120" s="271"/>
      <c r="AS120" s="271"/>
      <c r="AT120" s="271"/>
      <c r="AU120" s="271"/>
      <c r="AV120" s="271"/>
      <c r="AW120" s="271"/>
      <c r="AX120" s="271"/>
      <c r="AY120" s="271"/>
      <c r="AZ120" s="271"/>
      <c r="BA120" s="271"/>
      <c r="BB120" s="271"/>
      <c r="BC120" s="271"/>
      <c r="BD120" s="271"/>
      <c r="BE120" s="271"/>
      <c r="BF120" s="271"/>
      <c r="BG120" s="271"/>
      <c r="BH120" s="271"/>
      <c r="BI120" s="271"/>
      <c r="BJ120" s="271"/>
      <c r="BK120" s="271"/>
      <c r="BL120" s="271"/>
      <c r="BM120" s="271"/>
      <c r="BN120" s="271"/>
      <c r="BO120" s="271"/>
      <c r="BP120" s="271"/>
      <c r="BQ120" s="271"/>
      <c r="BR120" s="271"/>
      <c r="BS120" s="271"/>
      <c r="BT120" s="271"/>
      <c r="BU120" s="271"/>
      <c r="BV120" s="271"/>
      <c r="BW120" s="271"/>
      <c r="BX120" s="271"/>
      <c r="BY120" s="271"/>
      <c r="BZ120" s="271"/>
      <c r="CA120" s="271"/>
      <c r="CB120" s="271"/>
      <c r="CC120" s="271"/>
      <c r="CD120" s="271"/>
      <c r="CE120" s="271"/>
    </row>
    <row r="121" spans="1:81" ht="10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</row>
    <row r="122" spans="6:78" ht="6" customHeight="1">
      <c r="F122" s="102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4"/>
      <c r="AZ122" s="102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4"/>
    </row>
    <row r="123" spans="6:78" ht="14.25">
      <c r="F123" s="105"/>
      <c r="G123" s="243" t="s">
        <v>326</v>
      </c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2"/>
      <c r="Z123" s="242"/>
      <c r="AA123" s="244" t="s">
        <v>295</v>
      </c>
      <c r="AB123" s="244"/>
      <c r="AC123" s="244"/>
      <c r="AD123" s="242">
        <v>2</v>
      </c>
      <c r="AE123" s="242"/>
      <c r="AF123" s="106"/>
      <c r="AZ123" s="105"/>
      <c r="BA123" s="243" t="s">
        <v>73</v>
      </c>
      <c r="BB123" s="243"/>
      <c r="BC123" s="243"/>
      <c r="BD123" s="243"/>
      <c r="BE123" s="243"/>
      <c r="BF123" s="243"/>
      <c r="BG123" s="243"/>
      <c r="BH123" s="243"/>
      <c r="BI123" s="243"/>
      <c r="BJ123" s="243"/>
      <c r="BK123" s="243"/>
      <c r="BL123" s="243"/>
      <c r="BM123" s="243"/>
      <c r="BN123" s="243"/>
      <c r="BO123" s="243"/>
      <c r="BP123" s="243"/>
      <c r="BQ123" s="243"/>
      <c r="BR123" s="243"/>
      <c r="BS123" s="242" t="s">
        <v>12</v>
      </c>
      <c r="BT123" s="242"/>
      <c r="BU123" s="244" t="s">
        <v>295</v>
      </c>
      <c r="BV123" s="244"/>
      <c r="BW123" s="244"/>
      <c r="BX123" s="242">
        <v>0</v>
      </c>
      <c r="BY123" s="242"/>
      <c r="BZ123" s="106"/>
    </row>
    <row r="124" spans="6:78" ht="12.75">
      <c r="F124" s="105"/>
      <c r="G124" s="107">
        <v>1</v>
      </c>
      <c r="H124" s="241" t="s">
        <v>393</v>
      </c>
      <c r="I124" s="241"/>
      <c r="J124" s="241"/>
      <c r="K124" s="241"/>
      <c r="L124" s="241"/>
      <c r="M124" s="241"/>
      <c r="N124" s="241"/>
      <c r="O124" s="241"/>
      <c r="P124" s="241"/>
      <c r="Q124" s="241"/>
      <c r="R124" s="239">
        <v>28</v>
      </c>
      <c r="S124" s="239"/>
      <c r="T124" s="239"/>
      <c r="U124" s="239">
        <v>25</v>
      </c>
      <c r="V124" s="239"/>
      <c r="W124" s="239"/>
      <c r="X124" s="239">
        <v>27</v>
      </c>
      <c r="Y124" s="239"/>
      <c r="Z124" s="239"/>
      <c r="AA124" s="239">
        <v>24</v>
      </c>
      <c r="AB124" s="239"/>
      <c r="AC124" s="239"/>
      <c r="AD124" s="236">
        <f>SUM(R124:AC124)</f>
        <v>104</v>
      </c>
      <c r="AE124" s="236"/>
      <c r="AF124" s="106"/>
      <c r="AZ124" s="105"/>
      <c r="BA124" s="107">
        <v>1</v>
      </c>
      <c r="BB124" s="268">
        <v>0</v>
      </c>
      <c r="BC124" s="268"/>
      <c r="BD124" s="268"/>
      <c r="BE124" s="268"/>
      <c r="BF124" s="268"/>
      <c r="BG124" s="268"/>
      <c r="BH124" s="268"/>
      <c r="BI124" s="268"/>
      <c r="BJ124" s="268"/>
      <c r="BK124" s="268"/>
      <c r="BL124" s="239">
        <v>126</v>
      </c>
      <c r="BM124" s="239"/>
      <c r="BN124" s="239"/>
      <c r="BO124" s="239">
        <v>126</v>
      </c>
      <c r="BP124" s="239"/>
      <c r="BQ124" s="239"/>
      <c r="BR124" s="239">
        <v>126</v>
      </c>
      <c r="BS124" s="239"/>
      <c r="BT124" s="239"/>
      <c r="BU124" s="239">
        <v>126</v>
      </c>
      <c r="BV124" s="239"/>
      <c r="BW124" s="239"/>
      <c r="BX124" s="236">
        <f>SUM(BL124:BW124)</f>
        <v>504</v>
      </c>
      <c r="BY124" s="236"/>
      <c r="BZ124" s="106"/>
    </row>
    <row r="125" spans="6:78" ht="12.75">
      <c r="F125" s="105"/>
      <c r="G125" s="107">
        <v>2</v>
      </c>
      <c r="H125" s="241" t="s">
        <v>445</v>
      </c>
      <c r="I125" s="241"/>
      <c r="J125" s="241"/>
      <c r="K125" s="241"/>
      <c r="L125" s="241"/>
      <c r="M125" s="241"/>
      <c r="N125" s="241"/>
      <c r="O125" s="241"/>
      <c r="P125" s="241"/>
      <c r="Q125" s="241"/>
      <c r="R125" s="239">
        <v>34</v>
      </c>
      <c r="S125" s="239"/>
      <c r="T125" s="239"/>
      <c r="U125" s="239">
        <v>34</v>
      </c>
      <c r="V125" s="239"/>
      <c r="W125" s="239"/>
      <c r="X125" s="239">
        <v>36</v>
      </c>
      <c r="Y125" s="239"/>
      <c r="Z125" s="239"/>
      <c r="AA125" s="239">
        <v>26</v>
      </c>
      <c r="AB125" s="239"/>
      <c r="AC125" s="239"/>
      <c r="AD125" s="236">
        <f>SUM(R125:AC125)</f>
        <v>130</v>
      </c>
      <c r="AE125" s="236"/>
      <c r="AF125" s="106"/>
      <c r="AZ125" s="105"/>
      <c r="BA125" s="107">
        <v>2</v>
      </c>
      <c r="BB125" s="268">
        <v>0</v>
      </c>
      <c r="BC125" s="268"/>
      <c r="BD125" s="268"/>
      <c r="BE125" s="268"/>
      <c r="BF125" s="268"/>
      <c r="BG125" s="268"/>
      <c r="BH125" s="268"/>
      <c r="BI125" s="268"/>
      <c r="BJ125" s="268"/>
      <c r="BK125" s="268"/>
      <c r="BL125" s="239">
        <v>126</v>
      </c>
      <c r="BM125" s="239"/>
      <c r="BN125" s="239"/>
      <c r="BO125" s="239">
        <v>126</v>
      </c>
      <c r="BP125" s="239"/>
      <c r="BQ125" s="239"/>
      <c r="BR125" s="239">
        <v>126</v>
      </c>
      <c r="BS125" s="239"/>
      <c r="BT125" s="239"/>
      <c r="BU125" s="239">
        <v>126</v>
      </c>
      <c r="BV125" s="239"/>
      <c r="BW125" s="239"/>
      <c r="BX125" s="236">
        <f>SUM(BL125:BW125)</f>
        <v>504</v>
      </c>
      <c r="BY125" s="236"/>
      <c r="BZ125" s="106"/>
    </row>
    <row r="126" spans="6:78" ht="12.75">
      <c r="F126" s="105"/>
      <c r="G126" s="107">
        <v>3</v>
      </c>
      <c r="H126" s="241" t="s">
        <v>449</v>
      </c>
      <c r="I126" s="241"/>
      <c r="J126" s="241"/>
      <c r="K126" s="241"/>
      <c r="L126" s="241"/>
      <c r="M126" s="241"/>
      <c r="N126" s="241"/>
      <c r="O126" s="241"/>
      <c r="P126" s="241"/>
      <c r="Q126" s="241"/>
      <c r="R126" s="239">
        <v>30</v>
      </c>
      <c r="S126" s="239"/>
      <c r="T126" s="239"/>
      <c r="U126" s="239">
        <v>34</v>
      </c>
      <c r="V126" s="239"/>
      <c r="W126" s="239"/>
      <c r="X126" s="239">
        <v>35</v>
      </c>
      <c r="Y126" s="239"/>
      <c r="Z126" s="239"/>
      <c r="AA126" s="239">
        <v>34</v>
      </c>
      <c r="AB126" s="239"/>
      <c r="AC126" s="239"/>
      <c r="AD126" s="236">
        <f>SUM(R126:AC126)</f>
        <v>133</v>
      </c>
      <c r="AE126" s="236"/>
      <c r="AF126" s="106"/>
      <c r="AZ126" s="105"/>
      <c r="BA126" s="107">
        <v>3</v>
      </c>
      <c r="BB126" s="268">
        <v>0</v>
      </c>
      <c r="BC126" s="268"/>
      <c r="BD126" s="268"/>
      <c r="BE126" s="268"/>
      <c r="BF126" s="268"/>
      <c r="BG126" s="268"/>
      <c r="BH126" s="268"/>
      <c r="BI126" s="268"/>
      <c r="BJ126" s="268"/>
      <c r="BK126" s="268"/>
      <c r="BL126" s="239">
        <v>126</v>
      </c>
      <c r="BM126" s="239"/>
      <c r="BN126" s="239"/>
      <c r="BO126" s="239">
        <v>126</v>
      </c>
      <c r="BP126" s="239"/>
      <c r="BQ126" s="239"/>
      <c r="BR126" s="239">
        <v>126</v>
      </c>
      <c r="BS126" s="239"/>
      <c r="BT126" s="239"/>
      <c r="BU126" s="239">
        <v>126</v>
      </c>
      <c r="BV126" s="239"/>
      <c r="BW126" s="239"/>
      <c r="BX126" s="236">
        <f>SUM(BL126:BW126)</f>
        <v>504</v>
      </c>
      <c r="BY126" s="236"/>
      <c r="BZ126" s="106"/>
    </row>
    <row r="127" spans="6:78" ht="12.75">
      <c r="F127" s="105"/>
      <c r="G127" s="107" t="s">
        <v>382</v>
      </c>
      <c r="H127" s="241" t="s">
        <v>448</v>
      </c>
      <c r="I127" s="241"/>
      <c r="J127" s="241"/>
      <c r="K127" s="241"/>
      <c r="L127" s="241"/>
      <c r="M127" s="241"/>
      <c r="N127" s="241"/>
      <c r="O127" s="241"/>
      <c r="P127" s="241"/>
      <c r="Q127" s="241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6">
        <f>SUM(R127:AC127)</f>
        <v>0</v>
      </c>
      <c r="AE127" s="236"/>
      <c r="AF127" s="106"/>
      <c r="AZ127" s="105"/>
      <c r="BA127" s="107" t="s">
        <v>382</v>
      </c>
      <c r="BB127" s="268">
        <v>0</v>
      </c>
      <c r="BC127" s="268"/>
      <c r="BD127" s="268"/>
      <c r="BE127" s="268"/>
      <c r="BF127" s="268"/>
      <c r="BG127" s="268"/>
      <c r="BH127" s="268"/>
      <c r="BI127" s="268"/>
      <c r="BJ127" s="268"/>
      <c r="BK127" s="268"/>
      <c r="BL127" s="239">
        <v>0</v>
      </c>
      <c r="BM127" s="239"/>
      <c r="BN127" s="239"/>
      <c r="BO127" s="239">
        <v>0</v>
      </c>
      <c r="BP127" s="239"/>
      <c r="BQ127" s="239"/>
      <c r="BR127" s="239">
        <v>0</v>
      </c>
      <c r="BS127" s="239"/>
      <c r="BT127" s="239"/>
      <c r="BU127" s="239">
        <v>0</v>
      </c>
      <c r="BV127" s="239"/>
      <c r="BW127" s="239"/>
      <c r="BX127" s="236">
        <f>SUM(BL127:BW127)</f>
        <v>0</v>
      </c>
      <c r="BY127" s="236"/>
      <c r="BZ127" s="106"/>
    </row>
    <row r="128" spans="6:78" s="111" customFormat="1" ht="10.5" customHeight="1">
      <c r="F128" s="108"/>
      <c r="G128" s="109"/>
      <c r="H128" s="234" t="s">
        <v>386</v>
      </c>
      <c r="I128" s="234"/>
      <c r="J128" s="234"/>
      <c r="K128" s="234"/>
      <c r="L128" s="234"/>
      <c r="M128" s="234"/>
      <c r="N128" s="234"/>
      <c r="O128" s="234"/>
      <c r="P128" s="234"/>
      <c r="Q128" s="234"/>
      <c r="R128" s="236">
        <f>SUM(R124:T127)</f>
        <v>92</v>
      </c>
      <c r="S128" s="236"/>
      <c r="T128" s="236"/>
      <c r="U128" s="236">
        <f>SUM(U124:W127)</f>
        <v>93</v>
      </c>
      <c r="V128" s="236"/>
      <c r="W128" s="236"/>
      <c r="X128" s="236">
        <f>SUM(X124:Z127)</f>
        <v>98</v>
      </c>
      <c r="Y128" s="236"/>
      <c r="Z128" s="236"/>
      <c r="AA128" s="236">
        <f>SUM(AA124:AC127)</f>
        <v>84</v>
      </c>
      <c r="AB128" s="236"/>
      <c r="AC128" s="236"/>
      <c r="AD128" s="109"/>
      <c r="AE128" s="109"/>
      <c r="AF128" s="110"/>
      <c r="AZ128" s="108"/>
      <c r="BA128" s="109"/>
      <c r="BB128" s="234" t="s">
        <v>386</v>
      </c>
      <c r="BC128" s="234"/>
      <c r="BD128" s="234"/>
      <c r="BE128" s="234"/>
      <c r="BF128" s="234"/>
      <c r="BG128" s="234"/>
      <c r="BH128" s="234"/>
      <c r="BI128" s="234"/>
      <c r="BJ128" s="234"/>
      <c r="BK128" s="234"/>
      <c r="BL128" s="236">
        <f>SUM(BL124:BN127)</f>
        <v>378</v>
      </c>
      <c r="BM128" s="236"/>
      <c r="BN128" s="236"/>
      <c r="BO128" s="236">
        <f>SUM(BO124:BQ127)</f>
        <v>378</v>
      </c>
      <c r="BP128" s="236"/>
      <c r="BQ128" s="236"/>
      <c r="BR128" s="236">
        <f>SUM(BR124:BT127)</f>
        <v>378</v>
      </c>
      <c r="BS128" s="236"/>
      <c r="BT128" s="236"/>
      <c r="BU128" s="236">
        <f>SUM(BU124:BW127)</f>
        <v>378</v>
      </c>
      <c r="BV128" s="236"/>
      <c r="BW128" s="236"/>
      <c r="BX128" s="109"/>
      <c r="BY128" s="109"/>
      <c r="BZ128" s="110"/>
    </row>
    <row r="129" spans="6:78" ht="10.5" customHeight="1">
      <c r="F129" s="105"/>
      <c r="G129" s="112"/>
      <c r="H129" s="234" t="s">
        <v>387</v>
      </c>
      <c r="I129" s="234"/>
      <c r="J129" s="234"/>
      <c r="K129" s="234"/>
      <c r="L129" s="234"/>
      <c r="M129" s="234"/>
      <c r="N129" s="234"/>
      <c r="O129" s="234"/>
      <c r="P129" s="234"/>
      <c r="Q129" s="234"/>
      <c r="R129" s="236"/>
      <c r="S129" s="236"/>
      <c r="T129" s="236"/>
      <c r="U129" s="236">
        <f>R128+U128</f>
        <v>185</v>
      </c>
      <c r="V129" s="236"/>
      <c r="W129" s="236"/>
      <c r="X129" s="236">
        <f>U129+X128</f>
        <v>283</v>
      </c>
      <c r="Y129" s="236"/>
      <c r="Z129" s="236"/>
      <c r="AA129" s="237">
        <f>X129+AA128</f>
        <v>367</v>
      </c>
      <c r="AB129" s="237"/>
      <c r="AC129" s="237"/>
      <c r="AD129" s="238"/>
      <c r="AE129" s="238"/>
      <c r="AF129" s="106"/>
      <c r="AZ129" s="105"/>
      <c r="BA129" s="112"/>
      <c r="BB129" s="234" t="s">
        <v>387</v>
      </c>
      <c r="BC129" s="234"/>
      <c r="BD129" s="234"/>
      <c r="BE129" s="234"/>
      <c r="BF129" s="234"/>
      <c r="BG129" s="234"/>
      <c r="BH129" s="234"/>
      <c r="BI129" s="234"/>
      <c r="BJ129" s="234"/>
      <c r="BK129" s="234"/>
      <c r="BL129" s="236"/>
      <c r="BM129" s="236"/>
      <c r="BN129" s="236"/>
      <c r="BO129" s="236">
        <f>BL128+BO128</f>
        <v>756</v>
      </c>
      <c r="BP129" s="236"/>
      <c r="BQ129" s="236"/>
      <c r="BR129" s="236">
        <f>BO129+BR128</f>
        <v>1134</v>
      </c>
      <c r="BS129" s="236"/>
      <c r="BT129" s="236"/>
      <c r="BU129" s="237">
        <f>BR129+BU128</f>
        <v>1512</v>
      </c>
      <c r="BV129" s="237"/>
      <c r="BW129" s="237"/>
      <c r="BX129" s="238"/>
      <c r="BY129" s="238"/>
      <c r="BZ129" s="106"/>
    </row>
    <row r="130" spans="6:78" ht="10.5" customHeight="1">
      <c r="F130" s="105"/>
      <c r="G130" s="112"/>
      <c r="H130" s="234" t="s">
        <v>388</v>
      </c>
      <c r="I130" s="234"/>
      <c r="J130" s="234"/>
      <c r="K130" s="234"/>
      <c r="L130" s="234"/>
      <c r="M130" s="234"/>
      <c r="N130" s="234"/>
      <c r="O130" s="234"/>
      <c r="P130" s="234"/>
      <c r="Q130" s="234"/>
      <c r="R130" s="233" t="s">
        <v>390</v>
      </c>
      <c r="S130" s="233"/>
      <c r="T130" s="233"/>
      <c r="U130" s="233" t="s">
        <v>390</v>
      </c>
      <c r="V130" s="233"/>
      <c r="W130" s="233"/>
      <c r="X130" s="233" t="s">
        <v>390</v>
      </c>
      <c r="Y130" s="233"/>
      <c r="Z130" s="233"/>
      <c r="AA130" s="233" t="s">
        <v>390</v>
      </c>
      <c r="AB130" s="233"/>
      <c r="AC130" s="233"/>
      <c r="AD130" s="235"/>
      <c r="AE130" s="235"/>
      <c r="AF130" s="106"/>
      <c r="AZ130" s="105"/>
      <c r="BA130" s="112"/>
      <c r="BB130" s="234" t="s">
        <v>388</v>
      </c>
      <c r="BC130" s="234"/>
      <c r="BD130" s="234"/>
      <c r="BE130" s="234"/>
      <c r="BF130" s="234"/>
      <c r="BG130" s="234"/>
      <c r="BH130" s="234"/>
      <c r="BI130" s="234"/>
      <c r="BJ130" s="234"/>
      <c r="BK130" s="234"/>
      <c r="BL130" s="233" t="s">
        <v>423</v>
      </c>
      <c r="BM130" s="233"/>
      <c r="BN130" s="233"/>
      <c r="BO130" s="233" t="s">
        <v>423</v>
      </c>
      <c r="BP130" s="233"/>
      <c r="BQ130" s="233"/>
      <c r="BR130" s="233" t="s">
        <v>423</v>
      </c>
      <c r="BS130" s="233"/>
      <c r="BT130" s="233"/>
      <c r="BU130" s="233" t="s">
        <v>423</v>
      </c>
      <c r="BV130" s="233"/>
      <c r="BW130" s="233"/>
      <c r="BX130" s="235"/>
      <c r="BY130" s="235"/>
      <c r="BZ130" s="106"/>
    </row>
    <row r="131" spans="6:78" ht="6.75" customHeight="1">
      <c r="F131" s="113"/>
      <c r="G131" s="114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6"/>
      <c r="AZ131" s="113"/>
      <c r="BA131" s="114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6"/>
    </row>
    <row r="132" ht="12.75">
      <c r="B132" s="117"/>
    </row>
    <row r="133" ht="9.75" customHeight="1" thickBot="1">
      <c r="B133" s="117"/>
    </row>
    <row r="134" spans="2:81" ht="13.5" customHeight="1">
      <c r="B134" s="117"/>
      <c r="C134" s="227" t="s">
        <v>450</v>
      </c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29"/>
      <c r="P134" s="224" t="s">
        <v>404</v>
      </c>
      <c r="Q134" s="225"/>
      <c r="R134" s="225"/>
      <c r="S134" s="225"/>
      <c r="T134" s="225"/>
      <c r="U134" s="262"/>
      <c r="V134" s="224" t="s">
        <v>404</v>
      </c>
      <c r="W134" s="225"/>
      <c r="X134" s="225"/>
      <c r="Y134" s="225"/>
      <c r="Z134" s="225"/>
      <c r="AA134" s="262"/>
      <c r="AB134" s="224" t="s">
        <v>405</v>
      </c>
      <c r="AC134" s="225"/>
      <c r="AD134" s="225"/>
      <c r="AE134" s="225"/>
      <c r="AF134" s="225"/>
      <c r="AG134" s="262"/>
      <c r="AH134" s="224" t="s">
        <v>405</v>
      </c>
      <c r="AI134" s="225"/>
      <c r="AJ134" s="225"/>
      <c r="AK134" s="225"/>
      <c r="AL134" s="225"/>
      <c r="AM134" s="262"/>
      <c r="AN134" s="224" t="s">
        <v>406</v>
      </c>
      <c r="AO134" s="225"/>
      <c r="AP134" s="225"/>
      <c r="AQ134" s="225"/>
      <c r="AR134" s="225"/>
      <c r="AS134" s="262"/>
      <c r="AT134" s="224" t="s">
        <v>406</v>
      </c>
      <c r="AU134" s="225"/>
      <c r="AV134" s="225"/>
      <c r="AW134" s="225"/>
      <c r="AX134" s="225"/>
      <c r="AY134" s="262"/>
      <c r="AZ134" s="224" t="s">
        <v>422</v>
      </c>
      <c r="BA134" s="225"/>
      <c r="BB134" s="225"/>
      <c r="BC134" s="225"/>
      <c r="BD134" s="225"/>
      <c r="BE134" s="262"/>
      <c r="BF134" s="224" t="s">
        <v>422</v>
      </c>
      <c r="BG134" s="225"/>
      <c r="BH134" s="225"/>
      <c r="BI134" s="225"/>
      <c r="BJ134" s="225"/>
      <c r="BK134" s="262"/>
      <c r="BL134" s="224"/>
      <c r="BM134" s="225"/>
      <c r="BN134" s="225"/>
      <c r="BO134" s="225"/>
      <c r="BP134" s="225"/>
      <c r="BQ134" s="262"/>
      <c r="BR134" s="224"/>
      <c r="BS134" s="225"/>
      <c r="BT134" s="225"/>
      <c r="BU134" s="225"/>
      <c r="BV134" s="225"/>
      <c r="BW134" s="262"/>
      <c r="BX134" s="224" t="s">
        <v>407</v>
      </c>
      <c r="BY134" s="225"/>
      <c r="BZ134" s="225"/>
      <c r="CA134" s="225"/>
      <c r="CB134" s="225"/>
      <c r="CC134" s="262"/>
    </row>
    <row r="135" spans="3:81" ht="12.75" customHeight="1">
      <c r="C135" s="230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2"/>
      <c r="P135" s="216" t="s">
        <v>408</v>
      </c>
      <c r="Q135" s="213"/>
      <c r="R135" s="213"/>
      <c r="S135" s="213"/>
      <c r="T135" s="213"/>
      <c r="U135" s="214"/>
      <c r="V135" s="216" t="s">
        <v>409</v>
      </c>
      <c r="W135" s="213"/>
      <c r="X135" s="213"/>
      <c r="Y135" s="213"/>
      <c r="Z135" s="213"/>
      <c r="AA135" s="214"/>
      <c r="AB135" s="216" t="s">
        <v>410</v>
      </c>
      <c r="AC135" s="213"/>
      <c r="AD135" s="213"/>
      <c r="AE135" s="213"/>
      <c r="AF135" s="213"/>
      <c r="AG135" s="214"/>
      <c r="AH135" s="216" t="s">
        <v>411</v>
      </c>
      <c r="AI135" s="213"/>
      <c r="AJ135" s="213"/>
      <c r="AK135" s="213"/>
      <c r="AL135" s="213"/>
      <c r="AM135" s="214"/>
      <c r="AN135" s="216" t="s">
        <v>412</v>
      </c>
      <c r="AO135" s="213"/>
      <c r="AP135" s="213"/>
      <c r="AQ135" s="213"/>
      <c r="AR135" s="213"/>
      <c r="AS135" s="214"/>
      <c r="AT135" s="216" t="s">
        <v>413</v>
      </c>
      <c r="AU135" s="213"/>
      <c r="AV135" s="213"/>
      <c r="AW135" s="213"/>
      <c r="AX135" s="213"/>
      <c r="AY135" s="214"/>
      <c r="AZ135" s="216" t="s">
        <v>421</v>
      </c>
      <c r="BA135" s="213"/>
      <c r="BB135" s="213"/>
      <c r="BC135" s="213"/>
      <c r="BD135" s="213"/>
      <c r="BE135" s="214"/>
      <c r="BF135" s="216" t="s">
        <v>474</v>
      </c>
      <c r="BG135" s="213"/>
      <c r="BH135" s="213"/>
      <c r="BI135" s="213"/>
      <c r="BJ135" s="213"/>
      <c r="BK135" s="214"/>
      <c r="BL135" s="216"/>
      <c r="BM135" s="213"/>
      <c r="BN135" s="213"/>
      <c r="BO135" s="213"/>
      <c r="BP135" s="213"/>
      <c r="BQ135" s="214"/>
      <c r="BR135" s="216"/>
      <c r="BS135" s="213"/>
      <c r="BT135" s="213"/>
      <c r="BU135" s="213"/>
      <c r="BV135" s="213"/>
      <c r="BW135" s="214"/>
      <c r="BX135" s="222"/>
      <c r="BY135" s="223"/>
      <c r="BZ135" s="223"/>
      <c r="CA135" s="223"/>
      <c r="CB135" s="223"/>
      <c r="CC135" s="266"/>
    </row>
    <row r="136" spans="3:81" ht="11.25" customHeight="1" thickBot="1">
      <c r="C136" s="218" t="s">
        <v>414</v>
      </c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20"/>
      <c r="P136" s="265" t="s">
        <v>415</v>
      </c>
      <c r="Q136" s="263"/>
      <c r="R136" s="263"/>
      <c r="S136" s="263" t="s">
        <v>295</v>
      </c>
      <c r="T136" s="263"/>
      <c r="U136" s="264"/>
      <c r="V136" s="265" t="s">
        <v>415</v>
      </c>
      <c r="W136" s="263"/>
      <c r="X136" s="263"/>
      <c r="Y136" s="263" t="s">
        <v>295</v>
      </c>
      <c r="Z136" s="263"/>
      <c r="AA136" s="264"/>
      <c r="AB136" s="265" t="s">
        <v>415</v>
      </c>
      <c r="AC136" s="263"/>
      <c r="AD136" s="263"/>
      <c r="AE136" s="263" t="s">
        <v>295</v>
      </c>
      <c r="AF136" s="263"/>
      <c r="AG136" s="264"/>
      <c r="AH136" s="265" t="s">
        <v>415</v>
      </c>
      <c r="AI136" s="263"/>
      <c r="AJ136" s="263"/>
      <c r="AK136" s="263" t="s">
        <v>295</v>
      </c>
      <c r="AL136" s="263"/>
      <c r="AM136" s="264"/>
      <c r="AN136" s="265" t="s">
        <v>415</v>
      </c>
      <c r="AO136" s="263"/>
      <c r="AP136" s="263"/>
      <c r="AQ136" s="263" t="s">
        <v>295</v>
      </c>
      <c r="AR136" s="263"/>
      <c r="AS136" s="264"/>
      <c r="AT136" s="265" t="s">
        <v>415</v>
      </c>
      <c r="AU136" s="263"/>
      <c r="AV136" s="263"/>
      <c r="AW136" s="263" t="s">
        <v>295</v>
      </c>
      <c r="AX136" s="263"/>
      <c r="AY136" s="264"/>
      <c r="AZ136" s="265" t="s">
        <v>415</v>
      </c>
      <c r="BA136" s="263"/>
      <c r="BB136" s="263"/>
      <c r="BC136" s="263" t="s">
        <v>295</v>
      </c>
      <c r="BD136" s="263"/>
      <c r="BE136" s="264"/>
      <c r="BF136" s="265" t="s">
        <v>415</v>
      </c>
      <c r="BG136" s="263"/>
      <c r="BH136" s="263"/>
      <c r="BI136" s="263" t="s">
        <v>295</v>
      </c>
      <c r="BJ136" s="263"/>
      <c r="BK136" s="264"/>
      <c r="BL136" s="265" t="s">
        <v>415</v>
      </c>
      <c r="BM136" s="263"/>
      <c r="BN136" s="263"/>
      <c r="BO136" s="263" t="s">
        <v>295</v>
      </c>
      <c r="BP136" s="263"/>
      <c r="BQ136" s="264"/>
      <c r="BR136" s="265" t="s">
        <v>415</v>
      </c>
      <c r="BS136" s="263"/>
      <c r="BT136" s="263"/>
      <c r="BU136" s="263" t="s">
        <v>295</v>
      </c>
      <c r="BV136" s="263"/>
      <c r="BW136" s="264"/>
      <c r="BX136" s="265" t="s">
        <v>415</v>
      </c>
      <c r="BY136" s="263"/>
      <c r="BZ136" s="263"/>
      <c r="CA136" s="263" t="s">
        <v>295</v>
      </c>
      <c r="CB136" s="263"/>
      <c r="CC136" s="264"/>
    </row>
    <row r="137" spans="3:82" ht="15" customHeight="1" thickBot="1">
      <c r="C137" s="118">
        <v>1</v>
      </c>
      <c r="D137" s="269" t="s">
        <v>326</v>
      </c>
      <c r="E137" s="269"/>
      <c r="F137" s="269"/>
      <c r="G137" s="269"/>
      <c r="H137" s="269"/>
      <c r="I137" s="269"/>
      <c r="J137" s="269"/>
      <c r="K137" s="269"/>
      <c r="L137" s="269"/>
      <c r="M137" s="269"/>
      <c r="N137" s="269"/>
      <c r="O137" s="120"/>
      <c r="P137" s="245">
        <v>300</v>
      </c>
      <c r="Q137" s="246"/>
      <c r="R137" s="255"/>
      <c r="S137" s="247">
        <v>3</v>
      </c>
      <c r="T137" s="248"/>
      <c r="U137" s="256"/>
      <c r="V137" s="245">
        <v>289</v>
      </c>
      <c r="W137" s="246"/>
      <c r="X137" s="255"/>
      <c r="Y137" s="247">
        <v>3</v>
      </c>
      <c r="Z137" s="248"/>
      <c r="AA137" s="256"/>
      <c r="AB137" s="245">
        <v>351</v>
      </c>
      <c r="AC137" s="246"/>
      <c r="AD137" s="255"/>
      <c r="AE137" s="247">
        <v>3</v>
      </c>
      <c r="AF137" s="248"/>
      <c r="AG137" s="256"/>
      <c r="AH137" s="245">
        <v>259</v>
      </c>
      <c r="AI137" s="246"/>
      <c r="AJ137" s="255"/>
      <c r="AK137" s="247">
        <v>3</v>
      </c>
      <c r="AL137" s="248"/>
      <c r="AM137" s="256"/>
      <c r="AN137" s="245">
        <v>345</v>
      </c>
      <c r="AO137" s="246"/>
      <c r="AP137" s="255"/>
      <c r="AQ137" s="247">
        <v>2</v>
      </c>
      <c r="AR137" s="248"/>
      <c r="AS137" s="256"/>
      <c r="AT137" s="245">
        <v>318</v>
      </c>
      <c r="AU137" s="246"/>
      <c r="AV137" s="255"/>
      <c r="AW137" s="247">
        <v>2</v>
      </c>
      <c r="AX137" s="248"/>
      <c r="AY137" s="256"/>
      <c r="AZ137" s="245">
        <v>385</v>
      </c>
      <c r="BA137" s="246"/>
      <c r="BB137" s="255"/>
      <c r="BC137" s="247">
        <v>2</v>
      </c>
      <c r="BD137" s="248"/>
      <c r="BE137" s="256"/>
      <c r="BF137" s="245">
        <v>367</v>
      </c>
      <c r="BG137" s="246"/>
      <c r="BH137" s="255"/>
      <c r="BI137" s="247">
        <v>2</v>
      </c>
      <c r="BJ137" s="248"/>
      <c r="BK137" s="256"/>
      <c r="BL137" s="272" t="s">
        <v>480</v>
      </c>
      <c r="BM137" s="273"/>
      <c r="BN137" s="273"/>
      <c r="BO137" s="273"/>
      <c r="BP137" s="273"/>
      <c r="BQ137" s="273"/>
      <c r="BR137" s="273"/>
      <c r="BS137" s="273"/>
      <c r="BT137" s="273"/>
      <c r="BU137" s="273"/>
      <c r="BV137" s="273"/>
      <c r="BW137" s="274"/>
      <c r="BX137" s="203">
        <f>P137+V137+AB137+AH137+AN137+AT137+AZ137+BF137</f>
        <v>2614</v>
      </c>
      <c r="BY137" s="204"/>
      <c r="BZ137" s="204"/>
      <c r="CA137" s="183">
        <f>S137+Y137+AE137+AK137+AQ137+AW137+BC137+BI137</f>
        <v>20</v>
      </c>
      <c r="CB137" s="182"/>
      <c r="CC137" s="197"/>
      <c r="CD137" s="111"/>
    </row>
    <row r="138" spans="3:81" ht="15" customHeight="1" thickBot="1">
      <c r="C138" s="118">
        <v>2</v>
      </c>
      <c r="D138" s="269" t="s">
        <v>73</v>
      </c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  <c r="O138" s="120" t="s">
        <v>12</v>
      </c>
      <c r="P138" s="245">
        <v>341</v>
      </c>
      <c r="Q138" s="246"/>
      <c r="R138" s="246"/>
      <c r="S138" s="247">
        <v>1</v>
      </c>
      <c r="T138" s="248"/>
      <c r="U138" s="249"/>
      <c r="V138" s="245">
        <v>314</v>
      </c>
      <c r="W138" s="246"/>
      <c r="X138" s="246"/>
      <c r="Y138" s="247">
        <v>1</v>
      </c>
      <c r="Z138" s="248"/>
      <c r="AA138" s="249"/>
      <c r="AB138" s="245">
        <v>736</v>
      </c>
      <c r="AC138" s="246"/>
      <c r="AD138" s="246"/>
      <c r="AE138" s="247">
        <v>1</v>
      </c>
      <c r="AF138" s="248"/>
      <c r="AG138" s="249"/>
      <c r="AH138" s="245">
        <v>560</v>
      </c>
      <c r="AI138" s="246"/>
      <c r="AJ138" s="246"/>
      <c r="AK138" s="247">
        <v>1</v>
      </c>
      <c r="AL138" s="248"/>
      <c r="AM138" s="249"/>
      <c r="AN138" s="245">
        <v>1512</v>
      </c>
      <c r="AO138" s="246"/>
      <c r="AP138" s="246"/>
      <c r="AQ138" s="247">
        <v>0</v>
      </c>
      <c r="AR138" s="248"/>
      <c r="AS138" s="249"/>
      <c r="AT138" s="245">
        <v>1512</v>
      </c>
      <c r="AU138" s="246"/>
      <c r="AV138" s="246"/>
      <c r="AW138" s="247">
        <v>0</v>
      </c>
      <c r="AX138" s="248"/>
      <c r="AY138" s="249"/>
      <c r="AZ138" s="245">
        <v>1512</v>
      </c>
      <c r="BA138" s="246"/>
      <c r="BB138" s="246"/>
      <c r="BC138" s="247">
        <v>0</v>
      </c>
      <c r="BD138" s="248"/>
      <c r="BE138" s="249"/>
      <c r="BF138" s="245">
        <v>1512</v>
      </c>
      <c r="BG138" s="246"/>
      <c r="BH138" s="246"/>
      <c r="BI138" s="247">
        <v>0</v>
      </c>
      <c r="BJ138" s="248"/>
      <c r="BK138" s="249"/>
      <c r="BL138" s="245"/>
      <c r="BM138" s="246"/>
      <c r="BN138" s="246"/>
      <c r="BO138" s="247"/>
      <c r="BP138" s="248"/>
      <c r="BQ138" s="249"/>
      <c r="BR138" s="245"/>
      <c r="BS138" s="246"/>
      <c r="BT138" s="246"/>
      <c r="BU138" s="247"/>
      <c r="BV138" s="248"/>
      <c r="BW138" s="249"/>
      <c r="BX138" s="245">
        <f>BL138+BF138+AZ138+AT138+AN138+AH138+AB138+V138+P138+BR138</f>
        <v>7999</v>
      </c>
      <c r="BY138" s="246"/>
      <c r="BZ138" s="255"/>
      <c r="CA138" s="247">
        <f>BO138+BI138+BC138+AW138+AQ138+AK138+AE138+Y138+S138+BU138</f>
        <v>4</v>
      </c>
      <c r="CB138" s="248"/>
      <c r="CC138" s="256"/>
    </row>
  </sheetData>
  <sheetProtection/>
  <mergeCells count="1429">
    <mergeCell ref="BO128:BQ128"/>
    <mergeCell ref="BO129:BQ129"/>
    <mergeCell ref="BU125:BW125"/>
    <mergeCell ref="BR125:BT125"/>
    <mergeCell ref="BL135:BQ135"/>
    <mergeCell ref="BL138:BN138"/>
    <mergeCell ref="BU138:BW138"/>
    <mergeCell ref="BR128:BT128"/>
    <mergeCell ref="BU128:BW128"/>
    <mergeCell ref="BR138:BT138"/>
    <mergeCell ref="BO138:BQ138"/>
    <mergeCell ref="BR129:BT129"/>
    <mergeCell ref="BU129:BY129"/>
    <mergeCell ref="BR135:BW135"/>
    <mergeCell ref="BX136:BZ136"/>
    <mergeCell ref="CA136:CC136"/>
    <mergeCell ref="BR136:BT136"/>
    <mergeCell ref="BU136:BW136"/>
    <mergeCell ref="BF138:BH138"/>
    <mergeCell ref="BI138:BK138"/>
    <mergeCell ref="BX138:BZ138"/>
    <mergeCell ref="CA138:CC138"/>
    <mergeCell ref="AH138:AJ138"/>
    <mergeCell ref="AK138:AM138"/>
    <mergeCell ref="AN138:AP138"/>
    <mergeCell ref="AQ138:AS138"/>
    <mergeCell ref="AT138:AV138"/>
    <mergeCell ref="AW138:AY138"/>
    <mergeCell ref="BL137:BW137"/>
    <mergeCell ref="BX137:BZ137"/>
    <mergeCell ref="AZ137:BB137"/>
    <mergeCell ref="BC137:BE137"/>
    <mergeCell ref="BF137:BH137"/>
    <mergeCell ref="BI137:BK137"/>
    <mergeCell ref="AZ138:BB138"/>
    <mergeCell ref="BC138:BE138"/>
    <mergeCell ref="CA137:CC137"/>
    <mergeCell ref="D138:N138"/>
    <mergeCell ref="P138:R138"/>
    <mergeCell ref="S138:U138"/>
    <mergeCell ref="V138:X138"/>
    <mergeCell ref="Y138:AA138"/>
    <mergeCell ref="AB138:AD138"/>
    <mergeCell ref="AE138:AG138"/>
    <mergeCell ref="AT137:AV137"/>
    <mergeCell ref="AW137:AY137"/>
    <mergeCell ref="BO136:BQ136"/>
    <mergeCell ref="AT136:AV136"/>
    <mergeCell ref="AW136:AY136"/>
    <mergeCell ref="AZ136:BB136"/>
    <mergeCell ref="BC136:BE136"/>
    <mergeCell ref="BF136:BH136"/>
    <mergeCell ref="BI136:BK136"/>
    <mergeCell ref="BL136:BN136"/>
    <mergeCell ref="D137:N137"/>
    <mergeCell ref="P137:R137"/>
    <mergeCell ref="S137:U137"/>
    <mergeCell ref="V137:X137"/>
    <mergeCell ref="Y137:AA137"/>
    <mergeCell ref="AK136:AM136"/>
    <mergeCell ref="AN136:AP136"/>
    <mergeCell ref="AQ136:AS136"/>
    <mergeCell ref="AN137:AP137"/>
    <mergeCell ref="AQ137:AS137"/>
    <mergeCell ref="AB137:AD137"/>
    <mergeCell ref="AE137:AG137"/>
    <mergeCell ref="AH137:AJ137"/>
    <mergeCell ref="AK137:AM137"/>
    <mergeCell ref="BF135:BK135"/>
    <mergeCell ref="BX135:CC135"/>
    <mergeCell ref="C136:O136"/>
    <mergeCell ref="P136:R136"/>
    <mergeCell ref="S136:U136"/>
    <mergeCell ref="V136:X136"/>
    <mergeCell ref="Y136:AA136"/>
    <mergeCell ref="AB136:AD136"/>
    <mergeCell ref="AE136:AG136"/>
    <mergeCell ref="AH136:AJ136"/>
    <mergeCell ref="AH135:AM135"/>
    <mergeCell ref="AN135:AS135"/>
    <mergeCell ref="AT135:AY135"/>
    <mergeCell ref="AT134:AY134"/>
    <mergeCell ref="AN134:AS134"/>
    <mergeCell ref="AZ134:BE134"/>
    <mergeCell ref="AZ135:BE135"/>
    <mergeCell ref="C134:O135"/>
    <mergeCell ref="P134:U134"/>
    <mergeCell ref="V134:AA134"/>
    <mergeCell ref="AB134:AG134"/>
    <mergeCell ref="P135:U135"/>
    <mergeCell ref="V135:AA135"/>
    <mergeCell ref="AB135:AG135"/>
    <mergeCell ref="AH134:AM134"/>
    <mergeCell ref="BX134:CC134"/>
    <mergeCell ref="BR130:BT130"/>
    <mergeCell ref="BU130:BY130"/>
    <mergeCell ref="BF134:BK134"/>
    <mergeCell ref="BL134:BQ134"/>
    <mergeCell ref="BL130:BN130"/>
    <mergeCell ref="BO130:BQ130"/>
    <mergeCell ref="BR134:BW134"/>
    <mergeCell ref="H130:Q130"/>
    <mergeCell ref="R130:T130"/>
    <mergeCell ref="U130:W130"/>
    <mergeCell ref="X130:Z130"/>
    <mergeCell ref="H129:Q129"/>
    <mergeCell ref="R129:T129"/>
    <mergeCell ref="U129:W129"/>
    <mergeCell ref="X129:Z129"/>
    <mergeCell ref="AA130:AE130"/>
    <mergeCell ref="BB130:BK130"/>
    <mergeCell ref="BB128:BK128"/>
    <mergeCell ref="BL128:BN128"/>
    <mergeCell ref="AA129:AE129"/>
    <mergeCell ref="BB129:BK129"/>
    <mergeCell ref="BL129:BN129"/>
    <mergeCell ref="AA128:AC128"/>
    <mergeCell ref="BX127:BY127"/>
    <mergeCell ref="AA127:AC127"/>
    <mergeCell ref="AD127:AE127"/>
    <mergeCell ref="BB127:BK127"/>
    <mergeCell ref="BL127:BN127"/>
    <mergeCell ref="BO127:BQ127"/>
    <mergeCell ref="BR127:BT127"/>
    <mergeCell ref="BU127:BW127"/>
    <mergeCell ref="H128:Q128"/>
    <mergeCell ref="R128:T128"/>
    <mergeCell ref="U128:W128"/>
    <mergeCell ref="X128:Z128"/>
    <mergeCell ref="H126:Q126"/>
    <mergeCell ref="R126:T126"/>
    <mergeCell ref="U126:W126"/>
    <mergeCell ref="X126:Z126"/>
    <mergeCell ref="H127:Q127"/>
    <mergeCell ref="R127:T127"/>
    <mergeCell ref="U127:W127"/>
    <mergeCell ref="X127:Z127"/>
    <mergeCell ref="BX125:BY125"/>
    <mergeCell ref="BX126:BY126"/>
    <mergeCell ref="AA126:AC126"/>
    <mergeCell ref="AD126:AE126"/>
    <mergeCell ref="BB126:BK126"/>
    <mergeCell ref="BL126:BN126"/>
    <mergeCell ref="BO126:BQ126"/>
    <mergeCell ref="BR126:BT126"/>
    <mergeCell ref="BU126:BW126"/>
    <mergeCell ref="AA125:AC125"/>
    <mergeCell ref="AD125:AE125"/>
    <mergeCell ref="BB125:BK125"/>
    <mergeCell ref="BL125:BN125"/>
    <mergeCell ref="BO125:BQ125"/>
    <mergeCell ref="H124:Q124"/>
    <mergeCell ref="R124:T124"/>
    <mergeCell ref="U124:W124"/>
    <mergeCell ref="X124:Z124"/>
    <mergeCell ref="H125:Q125"/>
    <mergeCell ref="R125:T125"/>
    <mergeCell ref="U125:W125"/>
    <mergeCell ref="X125:Z125"/>
    <mergeCell ref="BX123:BY123"/>
    <mergeCell ref="BX124:BY124"/>
    <mergeCell ref="AA124:AC124"/>
    <mergeCell ref="AD124:AE124"/>
    <mergeCell ref="BB124:BK124"/>
    <mergeCell ref="BL124:BN124"/>
    <mergeCell ref="BO124:BQ124"/>
    <mergeCell ref="BR124:BT124"/>
    <mergeCell ref="BU124:BW124"/>
    <mergeCell ref="BI113:BK113"/>
    <mergeCell ref="BL113:BW113"/>
    <mergeCell ref="A119:CE120"/>
    <mergeCell ref="G123:X123"/>
    <mergeCell ref="Y123:Z123"/>
    <mergeCell ref="AA123:AC123"/>
    <mergeCell ref="AD123:AE123"/>
    <mergeCell ref="BA123:BR123"/>
    <mergeCell ref="BS123:BT123"/>
    <mergeCell ref="BU123:BW123"/>
    <mergeCell ref="BX113:BZ113"/>
    <mergeCell ref="CA113:CC113"/>
    <mergeCell ref="AK113:AM113"/>
    <mergeCell ref="AN113:AP113"/>
    <mergeCell ref="AQ113:AS113"/>
    <mergeCell ref="AT113:AV113"/>
    <mergeCell ref="AW113:AY113"/>
    <mergeCell ref="AZ113:BB113"/>
    <mergeCell ref="BC113:BE113"/>
    <mergeCell ref="BF113:BH113"/>
    <mergeCell ref="Y113:AA113"/>
    <mergeCell ref="AB113:AD113"/>
    <mergeCell ref="AE113:AG113"/>
    <mergeCell ref="AH113:AJ113"/>
    <mergeCell ref="D113:N113"/>
    <mergeCell ref="P113:R113"/>
    <mergeCell ref="S113:U113"/>
    <mergeCell ref="V113:X113"/>
    <mergeCell ref="BC112:BE112"/>
    <mergeCell ref="BF112:BH112"/>
    <mergeCell ref="BX112:BZ112"/>
    <mergeCell ref="CA112:CC112"/>
    <mergeCell ref="BI112:BK112"/>
    <mergeCell ref="BL112:BW112"/>
    <mergeCell ref="AE112:AG112"/>
    <mergeCell ref="AH112:AJ112"/>
    <mergeCell ref="AK112:AM112"/>
    <mergeCell ref="AN112:AP112"/>
    <mergeCell ref="AQ112:AS112"/>
    <mergeCell ref="AT112:AV112"/>
    <mergeCell ref="AW112:AY112"/>
    <mergeCell ref="AZ112:BB112"/>
    <mergeCell ref="AT111:AV111"/>
    <mergeCell ref="AW111:AY111"/>
    <mergeCell ref="AZ111:BB111"/>
    <mergeCell ref="BC111:BE111"/>
    <mergeCell ref="D112:N112"/>
    <mergeCell ref="P112:R112"/>
    <mergeCell ref="S112:U112"/>
    <mergeCell ref="V112:X112"/>
    <mergeCell ref="Y112:AA112"/>
    <mergeCell ref="AB112:AD112"/>
    <mergeCell ref="V110:AA110"/>
    <mergeCell ref="AB110:AG110"/>
    <mergeCell ref="AE111:AG111"/>
    <mergeCell ref="Y111:AA111"/>
    <mergeCell ref="AB111:AD111"/>
    <mergeCell ref="BX111:BZ111"/>
    <mergeCell ref="CA111:CC111"/>
    <mergeCell ref="BF111:BH111"/>
    <mergeCell ref="BI111:BK111"/>
    <mergeCell ref="BL111:BN111"/>
    <mergeCell ref="BO111:BQ111"/>
    <mergeCell ref="BR111:BT111"/>
    <mergeCell ref="BU111:BW111"/>
    <mergeCell ref="AH111:AJ111"/>
    <mergeCell ref="AK111:AM111"/>
    <mergeCell ref="AN111:AP111"/>
    <mergeCell ref="AQ111:AS111"/>
    <mergeCell ref="C111:O111"/>
    <mergeCell ref="P111:R111"/>
    <mergeCell ref="S111:U111"/>
    <mergeCell ref="V111:X111"/>
    <mergeCell ref="BR104:BT104"/>
    <mergeCell ref="BU104:BY104"/>
    <mergeCell ref="BF109:BK109"/>
    <mergeCell ref="BX110:CC110"/>
    <mergeCell ref="BL110:BQ110"/>
    <mergeCell ref="BR110:BW110"/>
    <mergeCell ref="BF110:BK110"/>
    <mergeCell ref="AA104:AE104"/>
    <mergeCell ref="AH109:AM109"/>
    <mergeCell ref="AN109:AS109"/>
    <mergeCell ref="BO104:BQ104"/>
    <mergeCell ref="P110:U110"/>
    <mergeCell ref="AH110:AM110"/>
    <mergeCell ref="BR109:BW109"/>
    <mergeCell ref="BX109:CC109"/>
    <mergeCell ref="AT110:AY110"/>
    <mergeCell ref="AZ110:BE110"/>
    <mergeCell ref="AN110:AS110"/>
    <mergeCell ref="X102:Z102"/>
    <mergeCell ref="X103:Z103"/>
    <mergeCell ref="BL104:BN104"/>
    <mergeCell ref="C109:O110"/>
    <mergeCell ref="P109:U109"/>
    <mergeCell ref="V109:AA109"/>
    <mergeCell ref="AB109:AG109"/>
    <mergeCell ref="BL109:BQ109"/>
    <mergeCell ref="AT109:AY109"/>
    <mergeCell ref="AZ109:BE109"/>
    <mergeCell ref="BB104:BK104"/>
    <mergeCell ref="BR103:BT103"/>
    <mergeCell ref="BU103:BY103"/>
    <mergeCell ref="H103:Q103"/>
    <mergeCell ref="R103:T103"/>
    <mergeCell ref="U103:W103"/>
    <mergeCell ref="H104:Q104"/>
    <mergeCell ref="R104:T104"/>
    <mergeCell ref="U104:W104"/>
    <mergeCell ref="X104:Z104"/>
    <mergeCell ref="AA102:AC102"/>
    <mergeCell ref="BB103:BK103"/>
    <mergeCell ref="BL103:BN103"/>
    <mergeCell ref="BO103:BQ103"/>
    <mergeCell ref="AA103:AE103"/>
    <mergeCell ref="AA101:AC101"/>
    <mergeCell ref="AD101:AE101"/>
    <mergeCell ref="BU102:BW102"/>
    <mergeCell ref="H102:Q102"/>
    <mergeCell ref="R102:T102"/>
    <mergeCell ref="U102:W102"/>
    <mergeCell ref="BB102:BK102"/>
    <mergeCell ref="BL102:BN102"/>
    <mergeCell ref="BO102:BQ102"/>
    <mergeCell ref="BR102:BT102"/>
    <mergeCell ref="BU101:BW101"/>
    <mergeCell ref="BX101:BY101"/>
    <mergeCell ref="H101:Q101"/>
    <mergeCell ref="R101:T101"/>
    <mergeCell ref="BB101:BK101"/>
    <mergeCell ref="BL101:BN101"/>
    <mergeCell ref="BO101:BQ101"/>
    <mergeCell ref="BR101:BT101"/>
    <mergeCell ref="U101:W101"/>
    <mergeCell ref="X101:Z101"/>
    <mergeCell ref="BU100:BW100"/>
    <mergeCell ref="BX100:BY100"/>
    <mergeCell ref="AA99:AC99"/>
    <mergeCell ref="AD99:AE99"/>
    <mergeCell ref="BU99:BW99"/>
    <mergeCell ref="BX99:BY99"/>
    <mergeCell ref="BO100:BQ100"/>
    <mergeCell ref="BR100:BT100"/>
    <mergeCell ref="AA100:AC100"/>
    <mergeCell ref="AD100:AE100"/>
    <mergeCell ref="H100:Q100"/>
    <mergeCell ref="R100:T100"/>
    <mergeCell ref="BB100:BK100"/>
    <mergeCell ref="BL100:BN100"/>
    <mergeCell ref="U100:W100"/>
    <mergeCell ref="X100:Z100"/>
    <mergeCell ref="H99:Q99"/>
    <mergeCell ref="R99:T99"/>
    <mergeCell ref="BB99:BK99"/>
    <mergeCell ref="BL99:BN99"/>
    <mergeCell ref="BO99:BQ99"/>
    <mergeCell ref="BR99:BT99"/>
    <mergeCell ref="U99:W99"/>
    <mergeCell ref="X99:Z99"/>
    <mergeCell ref="H98:Q98"/>
    <mergeCell ref="R98:T98"/>
    <mergeCell ref="BB98:BK98"/>
    <mergeCell ref="BL98:BN98"/>
    <mergeCell ref="U98:W98"/>
    <mergeCell ref="X98:Z98"/>
    <mergeCell ref="AA98:AC98"/>
    <mergeCell ref="AD98:AE98"/>
    <mergeCell ref="AD97:AE97"/>
    <mergeCell ref="BU98:BW98"/>
    <mergeCell ref="BX98:BY98"/>
    <mergeCell ref="BO98:BQ98"/>
    <mergeCell ref="BR98:BT98"/>
    <mergeCell ref="BR92:BT92"/>
    <mergeCell ref="BU92:BW92"/>
    <mergeCell ref="A93:CE94"/>
    <mergeCell ref="BA97:BR97"/>
    <mergeCell ref="BS97:BT97"/>
    <mergeCell ref="BU97:BW97"/>
    <mergeCell ref="BX97:BY97"/>
    <mergeCell ref="G97:X97"/>
    <mergeCell ref="Y97:Z97"/>
    <mergeCell ref="AA97:AC97"/>
    <mergeCell ref="BX92:BZ92"/>
    <mergeCell ref="CA92:CC92"/>
    <mergeCell ref="AT92:AV92"/>
    <mergeCell ref="AW92:AY92"/>
    <mergeCell ref="AZ92:BB92"/>
    <mergeCell ref="BC92:BE92"/>
    <mergeCell ref="BF92:BH92"/>
    <mergeCell ref="BI92:BK92"/>
    <mergeCell ref="BL92:BN92"/>
    <mergeCell ref="BO92:BQ92"/>
    <mergeCell ref="AB92:AD92"/>
    <mergeCell ref="AE92:AG92"/>
    <mergeCell ref="AH92:AJ92"/>
    <mergeCell ref="AK92:AM92"/>
    <mergeCell ref="AN92:AP92"/>
    <mergeCell ref="AQ92:AS92"/>
    <mergeCell ref="BO91:BQ91"/>
    <mergeCell ref="BR91:BT91"/>
    <mergeCell ref="BC91:BE91"/>
    <mergeCell ref="BF91:BH91"/>
    <mergeCell ref="BI91:BK91"/>
    <mergeCell ref="BL91:BN91"/>
    <mergeCell ref="AQ91:AS91"/>
    <mergeCell ref="AT91:AV91"/>
    <mergeCell ref="BU91:BW91"/>
    <mergeCell ref="BX91:BZ91"/>
    <mergeCell ref="CA91:CC91"/>
    <mergeCell ref="D92:N92"/>
    <mergeCell ref="P92:R92"/>
    <mergeCell ref="S92:U92"/>
    <mergeCell ref="V92:X92"/>
    <mergeCell ref="Y92:AA92"/>
    <mergeCell ref="AW91:AY91"/>
    <mergeCell ref="AZ91:BB91"/>
    <mergeCell ref="AE91:AG91"/>
    <mergeCell ref="AH91:AJ91"/>
    <mergeCell ref="AK91:AM91"/>
    <mergeCell ref="AN91:AP91"/>
    <mergeCell ref="D91:N91"/>
    <mergeCell ref="P91:R91"/>
    <mergeCell ref="S91:U91"/>
    <mergeCell ref="V91:X91"/>
    <mergeCell ref="Y91:AA91"/>
    <mergeCell ref="AB91:AD91"/>
    <mergeCell ref="CA90:CC90"/>
    <mergeCell ref="BF90:BH90"/>
    <mergeCell ref="BI90:BK90"/>
    <mergeCell ref="BL90:BN90"/>
    <mergeCell ref="BO90:BQ90"/>
    <mergeCell ref="BR90:BT90"/>
    <mergeCell ref="BU90:BW90"/>
    <mergeCell ref="AK90:AM90"/>
    <mergeCell ref="AN90:AP90"/>
    <mergeCell ref="AQ90:AS90"/>
    <mergeCell ref="BX90:BZ90"/>
    <mergeCell ref="AT90:AV90"/>
    <mergeCell ref="AW90:AY90"/>
    <mergeCell ref="AZ90:BB90"/>
    <mergeCell ref="BC90:BE90"/>
    <mergeCell ref="CA89:CC89"/>
    <mergeCell ref="D90:N90"/>
    <mergeCell ref="P90:R90"/>
    <mergeCell ref="S90:U90"/>
    <mergeCell ref="V90:X90"/>
    <mergeCell ref="Y90:AA90"/>
    <mergeCell ref="AB90:AD90"/>
    <mergeCell ref="AE90:AG90"/>
    <mergeCell ref="BX89:BZ89"/>
    <mergeCell ref="AH90:AJ90"/>
    <mergeCell ref="BI89:BK89"/>
    <mergeCell ref="BC89:BE89"/>
    <mergeCell ref="BF89:BH89"/>
    <mergeCell ref="BL89:BW89"/>
    <mergeCell ref="AW89:AY89"/>
    <mergeCell ref="AZ89:BB89"/>
    <mergeCell ref="AE89:AG89"/>
    <mergeCell ref="AH89:AJ89"/>
    <mergeCell ref="AK89:AM89"/>
    <mergeCell ref="AN89:AP89"/>
    <mergeCell ref="AQ89:AS89"/>
    <mergeCell ref="AT89:AV89"/>
    <mergeCell ref="D89:N89"/>
    <mergeCell ref="P89:R89"/>
    <mergeCell ref="S89:U89"/>
    <mergeCell ref="V89:X89"/>
    <mergeCell ref="Y89:AA89"/>
    <mergeCell ref="AB89:AD89"/>
    <mergeCell ref="BC88:BE88"/>
    <mergeCell ref="BF88:BH88"/>
    <mergeCell ref="AK88:AM88"/>
    <mergeCell ref="AN88:AP88"/>
    <mergeCell ref="AQ88:AS88"/>
    <mergeCell ref="AT88:AV88"/>
    <mergeCell ref="AW88:AY88"/>
    <mergeCell ref="AZ88:BB88"/>
    <mergeCell ref="BI88:BK88"/>
    <mergeCell ref="BL88:BW88"/>
    <mergeCell ref="BX88:BZ88"/>
    <mergeCell ref="CA88:CC88"/>
    <mergeCell ref="Y88:AA88"/>
    <mergeCell ref="AB88:AD88"/>
    <mergeCell ref="AE88:AG88"/>
    <mergeCell ref="AH88:AJ88"/>
    <mergeCell ref="D88:N88"/>
    <mergeCell ref="P88:R88"/>
    <mergeCell ref="S88:U88"/>
    <mergeCell ref="V88:X88"/>
    <mergeCell ref="BC87:BE87"/>
    <mergeCell ref="BF87:BH87"/>
    <mergeCell ref="BX87:BZ87"/>
    <mergeCell ref="CA87:CC87"/>
    <mergeCell ref="BI87:BK87"/>
    <mergeCell ref="BL87:BW87"/>
    <mergeCell ref="AE87:AG87"/>
    <mergeCell ref="AH87:AJ87"/>
    <mergeCell ref="AK87:AM87"/>
    <mergeCell ref="AN87:AP87"/>
    <mergeCell ref="AQ87:AS87"/>
    <mergeCell ref="AT87:AV87"/>
    <mergeCell ref="AW87:AY87"/>
    <mergeCell ref="AZ87:BB87"/>
    <mergeCell ref="D87:N87"/>
    <mergeCell ref="P87:R87"/>
    <mergeCell ref="S87:U87"/>
    <mergeCell ref="V87:X87"/>
    <mergeCell ref="Y87:AA87"/>
    <mergeCell ref="AB87:AD87"/>
    <mergeCell ref="AW86:AY86"/>
    <mergeCell ref="AZ86:BB86"/>
    <mergeCell ref="AB86:AD86"/>
    <mergeCell ref="AE86:AG86"/>
    <mergeCell ref="BX86:BZ86"/>
    <mergeCell ref="CA86:CC86"/>
    <mergeCell ref="BF86:BH86"/>
    <mergeCell ref="BI86:BK86"/>
    <mergeCell ref="BL86:BW86"/>
    <mergeCell ref="BR85:BT85"/>
    <mergeCell ref="AH86:AJ86"/>
    <mergeCell ref="AK86:AM86"/>
    <mergeCell ref="AN86:AP86"/>
    <mergeCell ref="AQ86:AS86"/>
    <mergeCell ref="AT86:AV86"/>
    <mergeCell ref="AQ85:AS85"/>
    <mergeCell ref="AW85:AY85"/>
    <mergeCell ref="BC86:BE86"/>
    <mergeCell ref="CA85:CC85"/>
    <mergeCell ref="D86:N86"/>
    <mergeCell ref="P86:R86"/>
    <mergeCell ref="S86:U86"/>
    <mergeCell ref="V86:X86"/>
    <mergeCell ref="Y86:AA86"/>
    <mergeCell ref="BI85:BK85"/>
    <mergeCell ref="BL85:BN85"/>
    <mergeCell ref="BU85:BW85"/>
    <mergeCell ref="BX85:BZ85"/>
    <mergeCell ref="BF85:BH85"/>
    <mergeCell ref="BO85:BQ85"/>
    <mergeCell ref="AB85:AD85"/>
    <mergeCell ref="AE85:AG85"/>
    <mergeCell ref="AH85:AJ85"/>
    <mergeCell ref="BC85:BE85"/>
    <mergeCell ref="AK85:AM85"/>
    <mergeCell ref="AN85:AP85"/>
    <mergeCell ref="AZ85:BB85"/>
    <mergeCell ref="AT85:AV85"/>
    <mergeCell ref="C85:O85"/>
    <mergeCell ref="P85:R85"/>
    <mergeCell ref="S85:U85"/>
    <mergeCell ref="V85:X85"/>
    <mergeCell ref="Y85:AA85"/>
    <mergeCell ref="P84:U84"/>
    <mergeCell ref="V84:AA84"/>
    <mergeCell ref="AZ83:BE83"/>
    <mergeCell ref="AH83:AM83"/>
    <mergeCell ref="AN83:AS83"/>
    <mergeCell ref="AT83:AY83"/>
    <mergeCell ref="BR84:BW84"/>
    <mergeCell ref="BX84:CC84"/>
    <mergeCell ref="AZ84:BE84"/>
    <mergeCell ref="BF84:BK84"/>
    <mergeCell ref="BL84:BQ84"/>
    <mergeCell ref="BF83:BK83"/>
    <mergeCell ref="BL83:BQ83"/>
    <mergeCell ref="BR83:BW83"/>
    <mergeCell ref="BT80:BV80"/>
    <mergeCell ref="BW80:BY80"/>
    <mergeCell ref="BG80:BP80"/>
    <mergeCell ref="BQ80:BS80"/>
    <mergeCell ref="BX83:CC83"/>
    <mergeCell ref="BZ80:CD80"/>
    <mergeCell ref="AH84:AM84"/>
    <mergeCell ref="AN84:AS84"/>
    <mergeCell ref="AT84:AY84"/>
    <mergeCell ref="AB84:AG84"/>
    <mergeCell ref="C83:O84"/>
    <mergeCell ref="P83:U83"/>
    <mergeCell ref="V83:AA83"/>
    <mergeCell ref="AB83:AG83"/>
    <mergeCell ref="AU80:AW80"/>
    <mergeCell ref="AX80:BB80"/>
    <mergeCell ref="V80:Z80"/>
    <mergeCell ref="AE80:AN80"/>
    <mergeCell ref="AO80:AQ80"/>
    <mergeCell ref="AR80:AT80"/>
    <mergeCell ref="C80:L80"/>
    <mergeCell ref="M80:O80"/>
    <mergeCell ref="P80:R80"/>
    <mergeCell ref="S80:U80"/>
    <mergeCell ref="C79:L79"/>
    <mergeCell ref="M79:O79"/>
    <mergeCell ref="P79:R79"/>
    <mergeCell ref="S79:U79"/>
    <mergeCell ref="BZ79:CD79"/>
    <mergeCell ref="AR79:AT79"/>
    <mergeCell ref="AU79:AW79"/>
    <mergeCell ref="AX79:BB79"/>
    <mergeCell ref="BG79:BP79"/>
    <mergeCell ref="BQ79:BS79"/>
    <mergeCell ref="BT79:BV79"/>
    <mergeCell ref="BW79:BY79"/>
    <mergeCell ref="V79:Z79"/>
    <mergeCell ref="AE79:AN79"/>
    <mergeCell ref="AU78:AW78"/>
    <mergeCell ref="AX78:AZ78"/>
    <mergeCell ref="V78:X78"/>
    <mergeCell ref="AE78:AN78"/>
    <mergeCell ref="AO78:AQ78"/>
    <mergeCell ref="AR78:AT78"/>
    <mergeCell ref="AO79:AQ79"/>
    <mergeCell ref="CC77:CD77"/>
    <mergeCell ref="BT78:BV78"/>
    <mergeCell ref="BW78:BY78"/>
    <mergeCell ref="BZ78:CB78"/>
    <mergeCell ref="BG78:BP78"/>
    <mergeCell ref="BQ78:BS78"/>
    <mergeCell ref="AE77:AN77"/>
    <mergeCell ref="BZ77:CB77"/>
    <mergeCell ref="C78:L78"/>
    <mergeCell ref="M78:O78"/>
    <mergeCell ref="P78:R78"/>
    <mergeCell ref="S78:U78"/>
    <mergeCell ref="AO77:AQ77"/>
    <mergeCell ref="BW77:BY77"/>
    <mergeCell ref="AR77:AT77"/>
    <mergeCell ref="AU77:AW77"/>
    <mergeCell ref="AX77:AZ77"/>
    <mergeCell ref="BA77:BB77"/>
    <mergeCell ref="BG77:BP77"/>
    <mergeCell ref="BQ77:BS77"/>
    <mergeCell ref="BT77:BV77"/>
    <mergeCell ref="C77:L77"/>
    <mergeCell ref="M77:O77"/>
    <mergeCell ref="P77:R77"/>
    <mergeCell ref="S77:U77"/>
    <mergeCell ref="V77:X77"/>
    <mergeCell ref="Y77:Z77"/>
    <mergeCell ref="BG76:BP76"/>
    <mergeCell ref="BQ76:BS76"/>
    <mergeCell ref="AE76:AN76"/>
    <mergeCell ref="AO76:AQ76"/>
    <mergeCell ref="AR76:AT76"/>
    <mergeCell ref="AU76:AW76"/>
    <mergeCell ref="AX76:AZ76"/>
    <mergeCell ref="BA76:BB76"/>
    <mergeCell ref="BT76:BV76"/>
    <mergeCell ref="BW76:BY76"/>
    <mergeCell ref="BZ76:CB76"/>
    <mergeCell ref="CC76:CD76"/>
    <mergeCell ref="C76:L76"/>
    <mergeCell ref="M76:O76"/>
    <mergeCell ref="P76:R76"/>
    <mergeCell ref="S76:U76"/>
    <mergeCell ref="V76:X76"/>
    <mergeCell ref="Y76:Z76"/>
    <mergeCell ref="BG75:BP75"/>
    <mergeCell ref="BQ75:BS75"/>
    <mergeCell ref="AE75:AN75"/>
    <mergeCell ref="AO75:AQ75"/>
    <mergeCell ref="AR75:AT75"/>
    <mergeCell ref="AU75:AW75"/>
    <mergeCell ref="AX75:AZ75"/>
    <mergeCell ref="BA75:BB75"/>
    <mergeCell ref="BT75:BV75"/>
    <mergeCell ref="BW75:BY75"/>
    <mergeCell ref="BZ75:CB75"/>
    <mergeCell ref="CC75:CD75"/>
    <mergeCell ref="AU74:AW74"/>
    <mergeCell ref="AX74:AZ74"/>
    <mergeCell ref="BA74:BB74"/>
    <mergeCell ref="C75:L75"/>
    <mergeCell ref="M75:O75"/>
    <mergeCell ref="P75:R75"/>
    <mergeCell ref="S75:U75"/>
    <mergeCell ref="BW74:BY74"/>
    <mergeCell ref="BZ74:CB74"/>
    <mergeCell ref="CC74:CD74"/>
    <mergeCell ref="V75:X75"/>
    <mergeCell ref="Y75:Z75"/>
    <mergeCell ref="BG74:BP74"/>
    <mergeCell ref="BQ74:BS74"/>
    <mergeCell ref="AE74:AN74"/>
    <mergeCell ref="AO74:AQ74"/>
    <mergeCell ref="AR74:AT74"/>
    <mergeCell ref="C74:L74"/>
    <mergeCell ref="M74:O74"/>
    <mergeCell ref="P74:R74"/>
    <mergeCell ref="S74:U74"/>
    <mergeCell ref="V74:X74"/>
    <mergeCell ref="Y74:Z74"/>
    <mergeCell ref="BZ73:CB73"/>
    <mergeCell ref="CC73:CD73"/>
    <mergeCell ref="AD73:AU73"/>
    <mergeCell ref="AV73:AW73"/>
    <mergeCell ref="AX73:AZ73"/>
    <mergeCell ref="BA73:BB73"/>
    <mergeCell ref="BF73:BW73"/>
    <mergeCell ref="BT74:BV74"/>
    <mergeCell ref="AO69:AQ69"/>
    <mergeCell ref="BW69:BY69"/>
    <mergeCell ref="B73:S73"/>
    <mergeCell ref="T73:U73"/>
    <mergeCell ref="V73:X73"/>
    <mergeCell ref="Y73:Z73"/>
    <mergeCell ref="BX73:BY73"/>
    <mergeCell ref="C69:L69"/>
    <mergeCell ref="M69:O69"/>
    <mergeCell ref="P69:R69"/>
    <mergeCell ref="BQ69:BS69"/>
    <mergeCell ref="BT69:BV69"/>
    <mergeCell ref="BW67:BY67"/>
    <mergeCell ref="BZ67:CB67"/>
    <mergeCell ref="BT68:BV68"/>
    <mergeCell ref="BW68:BY68"/>
    <mergeCell ref="BZ68:CD68"/>
    <mergeCell ref="BZ69:CD69"/>
    <mergeCell ref="BQ67:BS67"/>
    <mergeCell ref="BT67:BV67"/>
    <mergeCell ref="S69:U69"/>
    <mergeCell ref="V69:Z69"/>
    <mergeCell ref="AE69:AN69"/>
    <mergeCell ref="BG68:BP68"/>
    <mergeCell ref="V68:Z68"/>
    <mergeCell ref="AE68:AN68"/>
    <mergeCell ref="AR69:AT69"/>
    <mergeCell ref="AU69:AW69"/>
    <mergeCell ref="AX69:BB69"/>
    <mergeCell ref="BG69:BP69"/>
    <mergeCell ref="C68:L68"/>
    <mergeCell ref="M68:O68"/>
    <mergeCell ref="P68:R68"/>
    <mergeCell ref="S68:U68"/>
    <mergeCell ref="AO68:AQ68"/>
    <mergeCell ref="AR68:AT68"/>
    <mergeCell ref="BG67:BP67"/>
    <mergeCell ref="AU68:AW68"/>
    <mergeCell ref="AR67:AT67"/>
    <mergeCell ref="V67:X67"/>
    <mergeCell ref="AE67:AN67"/>
    <mergeCell ref="AO67:AQ67"/>
    <mergeCell ref="AU67:AW67"/>
    <mergeCell ref="C67:L67"/>
    <mergeCell ref="M67:O67"/>
    <mergeCell ref="P67:R67"/>
    <mergeCell ref="S67:U67"/>
    <mergeCell ref="BA66:BB66"/>
    <mergeCell ref="BQ68:BS68"/>
    <mergeCell ref="AX67:AZ67"/>
    <mergeCell ref="AX68:BB68"/>
    <mergeCell ref="C66:L66"/>
    <mergeCell ref="M66:O66"/>
    <mergeCell ref="P66:R66"/>
    <mergeCell ref="S66:U66"/>
    <mergeCell ref="CC66:CD66"/>
    <mergeCell ref="AE66:AN66"/>
    <mergeCell ref="AO66:AQ66"/>
    <mergeCell ref="AR66:AT66"/>
    <mergeCell ref="BQ66:BS66"/>
    <mergeCell ref="BT66:BV66"/>
    <mergeCell ref="BW66:BY66"/>
    <mergeCell ref="BZ66:CB66"/>
    <mergeCell ref="AU66:AW66"/>
    <mergeCell ref="AX66:AZ66"/>
    <mergeCell ref="V66:X66"/>
    <mergeCell ref="Y66:Z66"/>
    <mergeCell ref="BZ65:CB65"/>
    <mergeCell ref="AU65:AW65"/>
    <mergeCell ref="AX65:AZ65"/>
    <mergeCell ref="BA65:BB65"/>
    <mergeCell ref="BG65:BP65"/>
    <mergeCell ref="V65:X65"/>
    <mergeCell ref="Y65:Z65"/>
    <mergeCell ref="BG66:BP66"/>
    <mergeCell ref="CC65:CD65"/>
    <mergeCell ref="AE65:AN65"/>
    <mergeCell ref="AO65:AQ65"/>
    <mergeCell ref="AR65:AT65"/>
    <mergeCell ref="BQ65:BS65"/>
    <mergeCell ref="BT65:BV65"/>
    <mergeCell ref="BW65:BY65"/>
    <mergeCell ref="BW64:BY64"/>
    <mergeCell ref="BZ64:CB64"/>
    <mergeCell ref="AU64:AW64"/>
    <mergeCell ref="AX64:AZ64"/>
    <mergeCell ref="BG64:BP64"/>
    <mergeCell ref="BQ64:BS64"/>
    <mergeCell ref="BA64:BB64"/>
    <mergeCell ref="AR64:AT64"/>
    <mergeCell ref="C65:L65"/>
    <mergeCell ref="M65:O65"/>
    <mergeCell ref="P65:R65"/>
    <mergeCell ref="S65:U65"/>
    <mergeCell ref="M64:O64"/>
    <mergeCell ref="P64:R64"/>
    <mergeCell ref="S64:U64"/>
    <mergeCell ref="V64:X64"/>
    <mergeCell ref="BW63:BY63"/>
    <mergeCell ref="C64:L64"/>
    <mergeCell ref="Y64:Z64"/>
    <mergeCell ref="BZ63:CB63"/>
    <mergeCell ref="AU63:AW63"/>
    <mergeCell ref="AX63:AZ63"/>
    <mergeCell ref="BA63:BB63"/>
    <mergeCell ref="BG63:BP63"/>
    <mergeCell ref="AE64:AN64"/>
    <mergeCell ref="AO64:AQ64"/>
    <mergeCell ref="AO63:AQ63"/>
    <mergeCell ref="AR63:AT63"/>
    <mergeCell ref="BQ63:BS63"/>
    <mergeCell ref="BT63:BV63"/>
    <mergeCell ref="CC64:CD64"/>
    <mergeCell ref="BT64:BV64"/>
    <mergeCell ref="C63:L63"/>
    <mergeCell ref="M63:O63"/>
    <mergeCell ref="P63:R63"/>
    <mergeCell ref="S63:U63"/>
    <mergeCell ref="V63:X63"/>
    <mergeCell ref="Y63:Z63"/>
    <mergeCell ref="CC63:CD63"/>
    <mergeCell ref="AE63:AN63"/>
    <mergeCell ref="BZ62:CB62"/>
    <mergeCell ref="BT58:BV58"/>
    <mergeCell ref="BW58:BY58"/>
    <mergeCell ref="BZ58:CD58"/>
    <mergeCell ref="CC62:CD62"/>
    <mergeCell ref="BX62:BY62"/>
    <mergeCell ref="B62:S62"/>
    <mergeCell ref="T62:U62"/>
    <mergeCell ref="V62:X62"/>
    <mergeCell ref="Y62:Z62"/>
    <mergeCell ref="AU58:AW58"/>
    <mergeCell ref="AX58:BB58"/>
    <mergeCell ref="BA62:BB62"/>
    <mergeCell ref="BT57:BV57"/>
    <mergeCell ref="BG58:BP58"/>
    <mergeCell ref="BQ58:BS58"/>
    <mergeCell ref="BF62:BW62"/>
    <mergeCell ref="AD62:AU62"/>
    <mergeCell ref="AV62:AW62"/>
    <mergeCell ref="AX62:AZ62"/>
    <mergeCell ref="BW57:BY57"/>
    <mergeCell ref="C58:L58"/>
    <mergeCell ref="M58:O58"/>
    <mergeCell ref="P58:R58"/>
    <mergeCell ref="S58:U58"/>
    <mergeCell ref="V58:Z58"/>
    <mergeCell ref="AE58:AN58"/>
    <mergeCell ref="AO58:AQ58"/>
    <mergeCell ref="AR58:AT58"/>
    <mergeCell ref="C57:L57"/>
    <mergeCell ref="M57:O57"/>
    <mergeCell ref="P57:R57"/>
    <mergeCell ref="S57:U57"/>
    <mergeCell ref="BZ57:CD57"/>
    <mergeCell ref="AR57:AT57"/>
    <mergeCell ref="AU57:AW57"/>
    <mergeCell ref="AX57:BB57"/>
    <mergeCell ref="BG57:BP57"/>
    <mergeCell ref="BQ57:BS57"/>
    <mergeCell ref="V57:Z57"/>
    <mergeCell ref="AE57:AN57"/>
    <mergeCell ref="AU56:AW56"/>
    <mergeCell ref="AX56:AZ56"/>
    <mergeCell ref="V56:X56"/>
    <mergeCell ref="AE56:AN56"/>
    <mergeCell ref="AO56:AQ56"/>
    <mergeCell ref="AR56:AT56"/>
    <mergeCell ref="AO57:AQ57"/>
    <mergeCell ref="CC55:CD55"/>
    <mergeCell ref="BT56:BV56"/>
    <mergeCell ref="BW56:BY56"/>
    <mergeCell ref="BZ56:CB56"/>
    <mergeCell ref="BG56:BP56"/>
    <mergeCell ref="BQ56:BS56"/>
    <mergeCell ref="AE55:AN55"/>
    <mergeCell ref="BZ55:CB55"/>
    <mergeCell ref="C56:L56"/>
    <mergeCell ref="M56:O56"/>
    <mergeCell ref="P56:R56"/>
    <mergeCell ref="S56:U56"/>
    <mergeCell ref="AO55:AQ55"/>
    <mergeCell ref="BW55:BY55"/>
    <mergeCell ref="AR55:AT55"/>
    <mergeCell ref="AU55:AW55"/>
    <mergeCell ref="AX55:AZ55"/>
    <mergeCell ref="BA55:BB55"/>
    <mergeCell ref="BG55:BP55"/>
    <mergeCell ref="BQ55:BS55"/>
    <mergeCell ref="BT55:BV55"/>
    <mergeCell ref="C55:L55"/>
    <mergeCell ref="M55:O55"/>
    <mergeCell ref="P55:R55"/>
    <mergeCell ref="S55:U55"/>
    <mergeCell ref="V55:X55"/>
    <mergeCell ref="Y55:Z55"/>
    <mergeCell ref="BG54:BP54"/>
    <mergeCell ref="BQ54:BS54"/>
    <mergeCell ref="AE54:AN54"/>
    <mergeCell ref="AO54:AQ54"/>
    <mergeCell ref="AR54:AT54"/>
    <mergeCell ref="AU54:AW54"/>
    <mergeCell ref="AX54:AZ54"/>
    <mergeCell ref="BA54:BB54"/>
    <mergeCell ref="BT54:BV54"/>
    <mergeCell ref="BW54:BY54"/>
    <mergeCell ref="BZ54:CB54"/>
    <mergeCell ref="CC54:CD54"/>
    <mergeCell ref="C54:L54"/>
    <mergeCell ref="M54:O54"/>
    <mergeCell ref="P54:R54"/>
    <mergeCell ref="S54:U54"/>
    <mergeCell ref="V54:X54"/>
    <mergeCell ref="Y54:Z54"/>
    <mergeCell ref="BG53:BP53"/>
    <mergeCell ref="BQ53:BS53"/>
    <mergeCell ref="AE53:AN53"/>
    <mergeCell ref="AO53:AQ53"/>
    <mergeCell ref="AR53:AT53"/>
    <mergeCell ref="AU53:AW53"/>
    <mergeCell ref="AX53:AZ53"/>
    <mergeCell ref="BA53:BB53"/>
    <mergeCell ref="BT53:BV53"/>
    <mergeCell ref="BW53:BY53"/>
    <mergeCell ref="BZ53:CB53"/>
    <mergeCell ref="CC53:CD53"/>
    <mergeCell ref="C53:L53"/>
    <mergeCell ref="M53:O53"/>
    <mergeCell ref="P53:R53"/>
    <mergeCell ref="S53:U53"/>
    <mergeCell ref="V53:X53"/>
    <mergeCell ref="Y53:Z53"/>
    <mergeCell ref="BG52:BP52"/>
    <mergeCell ref="BQ52:BS52"/>
    <mergeCell ref="AE52:AN52"/>
    <mergeCell ref="AO52:AQ52"/>
    <mergeCell ref="AR52:AT52"/>
    <mergeCell ref="AU52:AW52"/>
    <mergeCell ref="AX52:AZ52"/>
    <mergeCell ref="BA52:BB52"/>
    <mergeCell ref="BT52:BV52"/>
    <mergeCell ref="BW52:BY52"/>
    <mergeCell ref="BZ52:CB52"/>
    <mergeCell ref="CC52:CD52"/>
    <mergeCell ref="C52:L52"/>
    <mergeCell ref="M52:O52"/>
    <mergeCell ref="P52:R52"/>
    <mergeCell ref="S52:U52"/>
    <mergeCell ref="V52:X52"/>
    <mergeCell ref="Y52:Z52"/>
    <mergeCell ref="AX51:AZ51"/>
    <mergeCell ref="BA51:BB51"/>
    <mergeCell ref="AD51:AU51"/>
    <mergeCell ref="AV51:AW51"/>
    <mergeCell ref="BF51:BW51"/>
    <mergeCell ref="BX51:BY51"/>
    <mergeCell ref="BZ51:CB51"/>
    <mergeCell ref="CC51:CD51"/>
    <mergeCell ref="B51:S51"/>
    <mergeCell ref="T51:U51"/>
    <mergeCell ref="V51:X51"/>
    <mergeCell ref="Y51:Z51"/>
    <mergeCell ref="A47:CE48"/>
    <mergeCell ref="BI42:BK42"/>
    <mergeCell ref="AW42:AY42"/>
    <mergeCell ref="AZ42:BB42"/>
    <mergeCell ref="BC42:BE42"/>
    <mergeCell ref="BF42:BH42"/>
    <mergeCell ref="Y42:AA42"/>
    <mergeCell ref="AB42:AD42"/>
    <mergeCell ref="AE42:AG42"/>
    <mergeCell ref="BX42:BZ42"/>
    <mergeCell ref="AH42:AJ42"/>
    <mergeCell ref="D42:N42"/>
    <mergeCell ref="P42:R42"/>
    <mergeCell ref="S42:U42"/>
    <mergeCell ref="V42:X42"/>
    <mergeCell ref="CA42:CC42"/>
    <mergeCell ref="AK42:AM42"/>
    <mergeCell ref="AN42:AP42"/>
    <mergeCell ref="AQ42:AS42"/>
    <mergeCell ref="AT42:AV42"/>
    <mergeCell ref="BL42:BW42"/>
    <mergeCell ref="BC41:BE41"/>
    <mergeCell ref="BX41:BZ41"/>
    <mergeCell ref="CA41:CC41"/>
    <mergeCell ref="BF41:BH41"/>
    <mergeCell ref="BI41:BK41"/>
    <mergeCell ref="BL41:BW41"/>
    <mergeCell ref="AK41:AM41"/>
    <mergeCell ref="AN41:AP41"/>
    <mergeCell ref="AQ41:AS41"/>
    <mergeCell ref="BX40:BZ40"/>
    <mergeCell ref="AW40:AY40"/>
    <mergeCell ref="AZ40:BB40"/>
    <mergeCell ref="BI40:BK40"/>
    <mergeCell ref="BC40:BE40"/>
    <mergeCell ref="BF40:BH40"/>
    <mergeCell ref="AZ41:BB41"/>
    <mergeCell ref="AT41:AV41"/>
    <mergeCell ref="AW41:AY41"/>
    <mergeCell ref="AQ40:AS40"/>
    <mergeCell ref="AT40:AV40"/>
    <mergeCell ref="D41:N41"/>
    <mergeCell ref="P41:R41"/>
    <mergeCell ref="S41:U41"/>
    <mergeCell ref="V41:X41"/>
    <mergeCell ref="AE40:AG40"/>
    <mergeCell ref="AH40:AJ40"/>
    <mergeCell ref="Y41:AA41"/>
    <mergeCell ref="AB41:AD41"/>
    <mergeCell ref="AE41:AG41"/>
    <mergeCell ref="Y40:AA40"/>
    <mergeCell ref="AB40:AD40"/>
    <mergeCell ref="AH41:AJ41"/>
    <mergeCell ref="AK40:AM40"/>
    <mergeCell ref="AN40:AP40"/>
    <mergeCell ref="BX39:BZ39"/>
    <mergeCell ref="CA39:CC39"/>
    <mergeCell ref="BF39:BH39"/>
    <mergeCell ref="BI39:BK39"/>
    <mergeCell ref="CA40:CC40"/>
    <mergeCell ref="BL39:BW39"/>
    <mergeCell ref="BL40:BW40"/>
    <mergeCell ref="D40:N40"/>
    <mergeCell ref="P40:R40"/>
    <mergeCell ref="S40:U40"/>
    <mergeCell ref="V40:X40"/>
    <mergeCell ref="AE39:AG39"/>
    <mergeCell ref="BI38:BK38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D39:N39"/>
    <mergeCell ref="P39:R39"/>
    <mergeCell ref="S39:U39"/>
    <mergeCell ref="V39:X39"/>
    <mergeCell ref="Y39:AA39"/>
    <mergeCell ref="AB39:AD39"/>
    <mergeCell ref="AW38:AY38"/>
    <mergeCell ref="AZ38:BB38"/>
    <mergeCell ref="AE38:AG38"/>
    <mergeCell ref="AH38:AJ38"/>
    <mergeCell ref="AK38:AM38"/>
    <mergeCell ref="AN38:AP38"/>
    <mergeCell ref="AQ38:AS38"/>
    <mergeCell ref="AT38:AV38"/>
    <mergeCell ref="BC38:BE38"/>
    <mergeCell ref="BF38:BH38"/>
    <mergeCell ref="BX38:BZ38"/>
    <mergeCell ref="CA38:CC38"/>
    <mergeCell ref="BL38:BW38"/>
    <mergeCell ref="D38:N38"/>
    <mergeCell ref="P38:R38"/>
    <mergeCell ref="S38:U38"/>
    <mergeCell ref="V38:X38"/>
    <mergeCell ref="Y38:AA38"/>
    <mergeCell ref="AB38:AD38"/>
    <mergeCell ref="AW37:AY37"/>
    <mergeCell ref="AZ37:BB37"/>
    <mergeCell ref="AB37:AD37"/>
    <mergeCell ref="AE37:AG37"/>
    <mergeCell ref="BX37:BZ37"/>
    <mergeCell ref="CA37:CC37"/>
    <mergeCell ref="BF37:BH37"/>
    <mergeCell ref="BI37:BK37"/>
    <mergeCell ref="BL37:BW37"/>
    <mergeCell ref="BR36:BT36"/>
    <mergeCell ref="AH37:AJ37"/>
    <mergeCell ref="AK37:AM37"/>
    <mergeCell ref="AN37:AP37"/>
    <mergeCell ref="AQ37:AS37"/>
    <mergeCell ref="AT37:AV37"/>
    <mergeCell ref="AQ36:AS36"/>
    <mergeCell ref="AW36:AY36"/>
    <mergeCell ref="BC37:BE37"/>
    <mergeCell ref="CA36:CC36"/>
    <mergeCell ref="D37:N37"/>
    <mergeCell ref="P37:R37"/>
    <mergeCell ref="S37:U37"/>
    <mergeCell ref="V37:X37"/>
    <mergeCell ref="Y37:AA37"/>
    <mergeCell ref="BI36:BK36"/>
    <mergeCell ref="BL36:BN36"/>
    <mergeCell ref="BU36:BW36"/>
    <mergeCell ref="BX36:BZ36"/>
    <mergeCell ref="BF36:BH36"/>
    <mergeCell ref="BO36:BQ36"/>
    <mergeCell ref="AB36:AD36"/>
    <mergeCell ref="AE36:AG36"/>
    <mergeCell ref="AH36:AJ36"/>
    <mergeCell ref="BC36:BE36"/>
    <mergeCell ref="AK36:AM36"/>
    <mergeCell ref="AN36:AP36"/>
    <mergeCell ref="AZ36:BB36"/>
    <mergeCell ref="AT36:AV36"/>
    <mergeCell ref="C36:O36"/>
    <mergeCell ref="P36:R36"/>
    <mergeCell ref="S36:U36"/>
    <mergeCell ref="V36:X36"/>
    <mergeCell ref="Y36:AA36"/>
    <mergeCell ref="P35:U35"/>
    <mergeCell ref="V35:AA35"/>
    <mergeCell ref="AZ34:BE34"/>
    <mergeCell ref="AH34:AM34"/>
    <mergeCell ref="AN34:AS34"/>
    <mergeCell ref="AT34:AY34"/>
    <mergeCell ref="BR35:BW35"/>
    <mergeCell ref="BX35:CC35"/>
    <mergeCell ref="AZ35:BE35"/>
    <mergeCell ref="BF35:BK35"/>
    <mergeCell ref="BL35:BQ35"/>
    <mergeCell ref="BF34:BK34"/>
    <mergeCell ref="BL34:BQ34"/>
    <mergeCell ref="BR34:BW34"/>
    <mergeCell ref="BT27:BV27"/>
    <mergeCell ref="BW27:BY27"/>
    <mergeCell ref="BG27:BP27"/>
    <mergeCell ref="BQ27:BS27"/>
    <mergeCell ref="BX34:CC34"/>
    <mergeCell ref="BZ27:CD27"/>
    <mergeCell ref="AH35:AM35"/>
    <mergeCell ref="AN35:AS35"/>
    <mergeCell ref="AT35:AY35"/>
    <mergeCell ref="AB35:AG35"/>
    <mergeCell ref="C34:O35"/>
    <mergeCell ref="P34:U34"/>
    <mergeCell ref="V34:AA34"/>
    <mergeCell ref="AB34:AG34"/>
    <mergeCell ref="AU27:AW27"/>
    <mergeCell ref="AX27:BB27"/>
    <mergeCell ref="V27:Z27"/>
    <mergeCell ref="AE27:AN27"/>
    <mergeCell ref="AO27:AQ27"/>
    <mergeCell ref="AR27:AT27"/>
    <mergeCell ref="C27:L27"/>
    <mergeCell ref="M27:O27"/>
    <mergeCell ref="P27:R27"/>
    <mergeCell ref="S27:U27"/>
    <mergeCell ref="C26:L26"/>
    <mergeCell ref="M26:O26"/>
    <mergeCell ref="P26:R26"/>
    <mergeCell ref="S26:U26"/>
    <mergeCell ref="BZ26:CD26"/>
    <mergeCell ref="AR26:AT26"/>
    <mergeCell ref="AU26:AW26"/>
    <mergeCell ref="AX26:BB26"/>
    <mergeCell ref="BG26:BP26"/>
    <mergeCell ref="BQ26:BS26"/>
    <mergeCell ref="BT26:BV26"/>
    <mergeCell ref="BW26:BY26"/>
    <mergeCell ref="V26:Z26"/>
    <mergeCell ref="AE26:AN26"/>
    <mergeCell ref="AU25:AW25"/>
    <mergeCell ref="AX25:AZ25"/>
    <mergeCell ref="V25:X25"/>
    <mergeCell ref="AE25:AN25"/>
    <mergeCell ref="AO25:AQ25"/>
    <mergeCell ref="AR25:AT25"/>
    <mergeCell ref="AO26:AQ26"/>
    <mergeCell ref="CC24:CD24"/>
    <mergeCell ref="BT25:BV25"/>
    <mergeCell ref="BW25:BY25"/>
    <mergeCell ref="BZ25:CB25"/>
    <mergeCell ref="BG25:BP25"/>
    <mergeCell ref="BQ25:BS25"/>
    <mergeCell ref="AE24:AN24"/>
    <mergeCell ref="BZ24:CB24"/>
    <mergeCell ref="C25:L25"/>
    <mergeCell ref="M25:O25"/>
    <mergeCell ref="P25:R25"/>
    <mergeCell ref="S25:U25"/>
    <mergeCell ref="AO24:AQ24"/>
    <mergeCell ref="BW24:BY24"/>
    <mergeCell ref="AR24:AT24"/>
    <mergeCell ref="AU24:AW24"/>
    <mergeCell ref="AX24:AZ24"/>
    <mergeCell ref="BA24:BB24"/>
    <mergeCell ref="BG24:BP24"/>
    <mergeCell ref="BQ24:BS24"/>
    <mergeCell ref="BT24:BV24"/>
    <mergeCell ref="C24:L24"/>
    <mergeCell ref="M24:O24"/>
    <mergeCell ref="P24:R24"/>
    <mergeCell ref="S24:U24"/>
    <mergeCell ref="V24:X24"/>
    <mergeCell ref="Y24:Z24"/>
    <mergeCell ref="BG23:BP23"/>
    <mergeCell ref="BQ23:BS23"/>
    <mergeCell ref="AE23:AN23"/>
    <mergeCell ref="AO23:AQ23"/>
    <mergeCell ref="AR23:AT23"/>
    <mergeCell ref="AU23:AW23"/>
    <mergeCell ref="AX23:AZ23"/>
    <mergeCell ref="BA23:BB23"/>
    <mergeCell ref="BT23:BV23"/>
    <mergeCell ref="BW23:BY23"/>
    <mergeCell ref="BZ23:CB23"/>
    <mergeCell ref="CC23:CD23"/>
    <mergeCell ref="C23:L23"/>
    <mergeCell ref="M23:O23"/>
    <mergeCell ref="P23:R23"/>
    <mergeCell ref="S23:U23"/>
    <mergeCell ref="V23:X23"/>
    <mergeCell ref="Y23:Z23"/>
    <mergeCell ref="BG22:BP22"/>
    <mergeCell ref="BQ22:BS22"/>
    <mergeCell ref="AE22:AN22"/>
    <mergeCell ref="AO22:AQ22"/>
    <mergeCell ref="AR22:AT22"/>
    <mergeCell ref="AU22:AW22"/>
    <mergeCell ref="AX22:AZ22"/>
    <mergeCell ref="BA22:BB22"/>
    <mergeCell ref="BT22:BV22"/>
    <mergeCell ref="BW22:BY22"/>
    <mergeCell ref="BZ22:CB22"/>
    <mergeCell ref="CC22:CD22"/>
    <mergeCell ref="C22:L22"/>
    <mergeCell ref="M22:O22"/>
    <mergeCell ref="P22:R22"/>
    <mergeCell ref="S22:U22"/>
    <mergeCell ref="V22:X22"/>
    <mergeCell ref="Y22:Z22"/>
    <mergeCell ref="BG21:BP21"/>
    <mergeCell ref="BQ21:BS21"/>
    <mergeCell ref="AE21:AN21"/>
    <mergeCell ref="AO21:AQ21"/>
    <mergeCell ref="AR21:AT21"/>
    <mergeCell ref="AU21:AW21"/>
    <mergeCell ref="AX21:AZ21"/>
    <mergeCell ref="BA21:BB21"/>
    <mergeCell ref="BT21:BV21"/>
    <mergeCell ref="BW21:BY21"/>
    <mergeCell ref="BZ21:CB21"/>
    <mergeCell ref="CC21:CD21"/>
    <mergeCell ref="BT20:BV20"/>
    <mergeCell ref="BW20:BY20"/>
    <mergeCell ref="BZ20:CB20"/>
    <mergeCell ref="CC20:CD20"/>
    <mergeCell ref="C21:L21"/>
    <mergeCell ref="M21:O21"/>
    <mergeCell ref="P21:R21"/>
    <mergeCell ref="S21:U21"/>
    <mergeCell ref="V21:X21"/>
    <mergeCell ref="Y21:Z21"/>
    <mergeCell ref="AR20:AT20"/>
    <mergeCell ref="AU20:AW20"/>
    <mergeCell ref="AX20:AZ20"/>
    <mergeCell ref="BA20:BB20"/>
    <mergeCell ref="BG20:BP20"/>
    <mergeCell ref="BQ20:BS20"/>
    <mergeCell ref="BZ19:CB19"/>
    <mergeCell ref="CC19:CD19"/>
    <mergeCell ref="C20:L20"/>
    <mergeCell ref="M20:O20"/>
    <mergeCell ref="P20:R20"/>
    <mergeCell ref="S20:U20"/>
    <mergeCell ref="V20:X20"/>
    <mergeCell ref="Y20:Z20"/>
    <mergeCell ref="AE20:AN20"/>
    <mergeCell ref="AO20:AQ20"/>
    <mergeCell ref="C19:L19"/>
    <mergeCell ref="M19:O19"/>
    <mergeCell ref="P19:R19"/>
    <mergeCell ref="S19:U19"/>
    <mergeCell ref="AR19:AT19"/>
    <mergeCell ref="AU19:AW19"/>
    <mergeCell ref="AX19:AZ19"/>
    <mergeCell ref="BA19:BB19"/>
    <mergeCell ref="BG19:BP19"/>
    <mergeCell ref="BQ19:BS19"/>
    <mergeCell ref="BT19:BV19"/>
    <mergeCell ref="BW19:BY19"/>
    <mergeCell ref="V19:X19"/>
    <mergeCell ref="Y19:Z19"/>
    <mergeCell ref="AE19:AN19"/>
    <mergeCell ref="AO19:AQ19"/>
    <mergeCell ref="AD18:AU18"/>
    <mergeCell ref="AV18:AW18"/>
    <mergeCell ref="BX18:BY18"/>
    <mergeCell ref="AX18:AZ18"/>
    <mergeCell ref="BA18:BB18"/>
    <mergeCell ref="BZ18:CB18"/>
    <mergeCell ref="CC18:CD18"/>
    <mergeCell ref="AR14:AT14"/>
    <mergeCell ref="AU14:AW14"/>
    <mergeCell ref="BQ14:BS14"/>
    <mergeCell ref="BT14:BV14"/>
    <mergeCell ref="BF18:BW18"/>
    <mergeCell ref="BW14:BY14"/>
    <mergeCell ref="AX14:BB14"/>
    <mergeCell ref="BG14:BP14"/>
    <mergeCell ref="B18:S18"/>
    <mergeCell ref="T18:U18"/>
    <mergeCell ref="V18:X18"/>
    <mergeCell ref="Y18:Z18"/>
    <mergeCell ref="BZ13:CD13"/>
    <mergeCell ref="C14:L14"/>
    <mergeCell ref="M14:O14"/>
    <mergeCell ref="P14:R14"/>
    <mergeCell ref="S14:U14"/>
    <mergeCell ref="V14:Z14"/>
    <mergeCell ref="AE14:AN14"/>
    <mergeCell ref="AO14:AQ14"/>
    <mergeCell ref="BZ14:CD14"/>
    <mergeCell ref="C13:L13"/>
    <mergeCell ref="M13:O13"/>
    <mergeCell ref="P13:R13"/>
    <mergeCell ref="S13:U13"/>
    <mergeCell ref="V13:Z13"/>
    <mergeCell ref="AE13:AN13"/>
    <mergeCell ref="AU13:AW13"/>
    <mergeCell ref="AX13:BB13"/>
    <mergeCell ref="AO13:AQ13"/>
    <mergeCell ref="AR13:AT13"/>
    <mergeCell ref="BG13:BP13"/>
    <mergeCell ref="BQ13:BS13"/>
    <mergeCell ref="BT13:BV13"/>
    <mergeCell ref="BW13:BY13"/>
    <mergeCell ref="BW12:BY12"/>
    <mergeCell ref="BZ12:CB12"/>
    <mergeCell ref="AR12:AT12"/>
    <mergeCell ref="AU12:AW12"/>
    <mergeCell ref="AX12:AZ12"/>
    <mergeCell ref="BG12:BP12"/>
    <mergeCell ref="BQ12:BS12"/>
    <mergeCell ref="BT12:BV12"/>
    <mergeCell ref="BW11:BY11"/>
    <mergeCell ref="BZ11:CB11"/>
    <mergeCell ref="CC11:CD11"/>
    <mergeCell ref="C12:L12"/>
    <mergeCell ref="M12:O12"/>
    <mergeCell ref="P12:R12"/>
    <mergeCell ref="S12:U12"/>
    <mergeCell ref="V12:X12"/>
    <mergeCell ref="AE12:AN12"/>
    <mergeCell ref="AO12:AQ12"/>
    <mergeCell ref="BQ11:BS11"/>
    <mergeCell ref="BT11:BV11"/>
    <mergeCell ref="CC10:CD10"/>
    <mergeCell ref="C11:L11"/>
    <mergeCell ref="M11:O11"/>
    <mergeCell ref="P11:R11"/>
    <mergeCell ref="S11:U11"/>
    <mergeCell ref="V11:X11"/>
    <mergeCell ref="Y11:Z11"/>
    <mergeCell ref="AE11:AN11"/>
    <mergeCell ref="AO11:AQ11"/>
    <mergeCell ref="AR11:AT11"/>
    <mergeCell ref="BA10:BB10"/>
    <mergeCell ref="BG10:BP10"/>
    <mergeCell ref="AU10:AW10"/>
    <mergeCell ref="AX10:AZ10"/>
    <mergeCell ref="AU11:AW11"/>
    <mergeCell ref="AX11:AZ11"/>
    <mergeCell ref="BA11:BB11"/>
    <mergeCell ref="BG11:BP11"/>
    <mergeCell ref="BQ10:BS10"/>
    <mergeCell ref="BT10:BV10"/>
    <mergeCell ref="BW10:BY10"/>
    <mergeCell ref="BZ10:CB10"/>
    <mergeCell ref="Y10:Z10"/>
    <mergeCell ref="AE10:AN10"/>
    <mergeCell ref="AO10:AQ10"/>
    <mergeCell ref="AR10:AT10"/>
    <mergeCell ref="BQ9:BS9"/>
    <mergeCell ref="BT9:BV9"/>
    <mergeCell ref="BW9:BY9"/>
    <mergeCell ref="BZ9:CB9"/>
    <mergeCell ref="CC9:CD9"/>
    <mergeCell ref="C10:L10"/>
    <mergeCell ref="M10:O10"/>
    <mergeCell ref="P10:R10"/>
    <mergeCell ref="S10:U10"/>
    <mergeCell ref="V10:X10"/>
    <mergeCell ref="AO9:AQ9"/>
    <mergeCell ref="AR9:AT9"/>
    <mergeCell ref="AU9:AW9"/>
    <mergeCell ref="AX9:AZ9"/>
    <mergeCell ref="BW8:BY8"/>
    <mergeCell ref="BZ8:CB8"/>
    <mergeCell ref="BA8:BB8"/>
    <mergeCell ref="BG8:BP8"/>
    <mergeCell ref="BQ8:BS8"/>
    <mergeCell ref="BT8:BV8"/>
    <mergeCell ref="AU8:AW8"/>
    <mergeCell ref="AX8:AZ8"/>
    <mergeCell ref="BA9:BB9"/>
    <mergeCell ref="BG9:BP9"/>
    <mergeCell ref="AO8:AQ8"/>
    <mergeCell ref="AR8:AT8"/>
    <mergeCell ref="CC8:CD8"/>
    <mergeCell ref="C9:L9"/>
    <mergeCell ref="M9:O9"/>
    <mergeCell ref="P9:R9"/>
    <mergeCell ref="S9:U9"/>
    <mergeCell ref="V9:X9"/>
    <mergeCell ref="Y9:Z9"/>
    <mergeCell ref="AE9:AN9"/>
    <mergeCell ref="BQ7:BS7"/>
    <mergeCell ref="BT7:BV7"/>
    <mergeCell ref="CC7:CD7"/>
    <mergeCell ref="C8:L8"/>
    <mergeCell ref="M8:O8"/>
    <mergeCell ref="P8:R8"/>
    <mergeCell ref="S8:U8"/>
    <mergeCell ref="V8:X8"/>
    <mergeCell ref="Y8:Z8"/>
    <mergeCell ref="AE8:AN8"/>
    <mergeCell ref="AU7:AW7"/>
    <mergeCell ref="AX7:AZ7"/>
    <mergeCell ref="BA7:BB7"/>
    <mergeCell ref="BG7:BP7"/>
    <mergeCell ref="Y7:Z7"/>
    <mergeCell ref="AE7:AN7"/>
    <mergeCell ref="AO7:AQ7"/>
    <mergeCell ref="AR7:AT7"/>
    <mergeCell ref="BW6:BY6"/>
    <mergeCell ref="BZ6:CB6"/>
    <mergeCell ref="BW7:BY7"/>
    <mergeCell ref="BZ7:CB7"/>
    <mergeCell ref="AU6:AW6"/>
    <mergeCell ref="AX6:AZ6"/>
    <mergeCell ref="BQ6:BS6"/>
    <mergeCell ref="BT6:BV6"/>
    <mergeCell ref="BX5:BY5"/>
    <mergeCell ref="BZ5:CB5"/>
    <mergeCell ref="CC6:CD6"/>
    <mergeCell ref="C7:L7"/>
    <mergeCell ref="M7:O7"/>
    <mergeCell ref="P7:R7"/>
    <mergeCell ref="S7:U7"/>
    <mergeCell ref="V7:X7"/>
    <mergeCell ref="AO6:AQ6"/>
    <mergeCell ref="AR6:AT6"/>
    <mergeCell ref="CC5:CD5"/>
    <mergeCell ref="C6:L6"/>
    <mergeCell ref="M6:O6"/>
    <mergeCell ref="P6:R6"/>
    <mergeCell ref="S6:U6"/>
    <mergeCell ref="V6:X6"/>
    <mergeCell ref="Y6:Z6"/>
    <mergeCell ref="AE6:AN6"/>
    <mergeCell ref="BA6:BB6"/>
    <mergeCell ref="BG6:BP6"/>
    <mergeCell ref="A1:CE2"/>
    <mergeCell ref="B5:S5"/>
    <mergeCell ref="T5:U5"/>
    <mergeCell ref="V5:X5"/>
    <mergeCell ref="Y5:Z5"/>
    <mergeCell ref="AD5:AU5"/>
    <mergeCell ref="AV5:AW5"/>
    <mergeCell ref="AX5:AZ5"/>
    <mergeCell ref="BA5:BB5"/>
    <mergeCell ref="BF5:BW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headerFooter alignWithMargins="0">
    <oddFooter>&amp;L&amp;8 2. BT Fr.Lázně 2009&amp;C&amp;8soutěže družstev&amp;R&amp;8&amp;P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Vitek</cp:lastModifiedBy>
  <cp:lastPrinted>2009-05-19T18:57:27Z</cp:lastPrinted>
  <dcterms:created xsi:type="dcterms:W3CDTF">2006-01-17T12:31:27Z</dcterms:created>
  <dcterms:modified xsi:type="dcterms:W3CDTF">2009-05-25T20:40:00Z</dcterms:modified>
  <cp:category/>
  <cp:version/>
  <cp:contentType/>
  <cp:contentStatus/>
</cp:coreProperties>
</file>