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1880" windowHeight="5850" activeTab="1"/>
  </bookViews>
  <sheets>
    <sheet name="US" sheetId="1" r:id="rId1"/>
    <sheet name="Muži" sheetId="2" r:id="rId2"/>
    <sheet name="Ž+S+J+ŽÁ" sheetId="3" r:id="rId3"/>
    <sheet name="II.LIGA" sheetId="4" r:id="rId4"/>
  </sheets>
  <definedNames/>
  <calcPr fullCalcOnLoad="1"/>
</workbook>
</file>

<file path=xl/sharedStrings.xml><?xml version="1.0" encoding="utf-8"?>
<sst xmlns="http://schemas.openxmlformats.org/spreadsheetml/2006/main" count="719" uniqueCount="287">
  <si>
    <t>VÝSLEDKOVÁ  LISTINA</t>
  </si>
  <si>
    <t>MTG</t>
  </si>
  <si>
    <t>ROZHODČÍ</t>
  </si>
  <si>
    <t>JURY</t>
  </si>
  <si>
    <t>VÍTĚZOVÉ JEDNOTLIVÝCH KATEGORIÍ</t>
  </si>
  <si>
    <t>MUŽI</t>
  </si>
  <si>
    <t>1.</t>
  </si>
  <si>
    <t>Martin</t>
  </si>
  <si>
    <t>Rakovník</t>
  </si>
  <si>
    <t>2.</t>
  </si>
  <si>
    <t>Milan</t>
  </si>
  <si>
    <t>3.</t>
  </si>
  <si>
    <t>4.</t>
  </si>
  <si>
    <t>SENIOŘI</t>
  </si>
  <si>
    <t>5.</t>
  </si>
  <si>
    <t>Hála</t>
  </si>
  <si>
    <t>Jan</t>
  </si>
  <si>
    <t>Fr.Lázně</t>
  </si>
  <si>
    <t>6.</t>
  </si>
  <si>
    <t>Vitner</t>
  </si>
  <si>
    <t>Václav</t>
  </si>
  <si>
    <t>7.</t>
  </si>
  <si>
    <t>ŽENY</t>
  </si>
  <si>
    <t>Vosmíková</t>
  </si>
  <si>
    <t>Petra</t>
  </si>
  <si>
    <t>Chomutov</t>
  </si>
  <si>
    <t>Fiedlerová</t>
  </si>
  <si>
    <t>Jaroslava</t>
  </si>
  <si>
    <t>JUNIOŘI</t>
  </si>
  <si>
    <r>
      <t>OBLAST</t>
    </r>
    <r>
      <rPr>
        <b/>
        <sz val="9"/>
        <rFont val="Arial CE"/>
        <family val="2"/>
      </rPr>
      <t xml:space="preserve">  </t>
    </r>
    <r>
      <rPr>
        <b/>
        <sz val="9"/>
        <color indexed="10"/>
        <rFont val="Arial CE"/>
        <family val="2"/>
      </rPr>
      <t>ČECHY ZÁPAD</t>
    </r>
  </si>
  <si>
    <t>Cimerman</t>
  </si>
  <si>
    <t>Jesenice</t>
  </si>
  <si>
    <t>Plzeň</t>
  </si>
  <si>
    <t>ŽÁCI</t>
  </si>
  <si>
    <t>Hornek</t>
  </si>
  <si>
    <t>Jakub</t>
  </si>
  <si>
    <t>Chládek</t>
  </si>
  <si>
    <t>kategorie :</t>
  </si>
  <si>
    <t>muži</t>
  </si>
  <si>
    <t>p.č</t>
  </si>
  <si>
    <t>Jméno</t>
  </si>
  <si>
    <t>Oddíl</t>
  </si>
  <si>
    <t>reg.</t>
  </si>
  <si>
    <t>k.</t>
  </si>
  <si>
    <t>VT</t>
  </si>
  <si>
    <t>I.</t>
  </si>
  <si>
    <t>II.</t>
  </si>
  <si>
    <t>III.</t>
  </si>
  <si>
    <t>IV.</t>
  </si>
  <si>
    <t>S</t>
  </si>
  <si>
    <t>R1</t>
  </si>
  <si>
    <t>R2</t>
  </si>
  <si>
    <t>Body</t>
  </si>
  <si>
    <t>BC</t>
  </si>
  <si>
    <t>m</t>
  </si>
  <si>
    <t>Tomáš</t>
  </si>
  <si>
    <t>M</t>
  </si>
  <si>
    <t>8.</t>
  </si>
  <si>
    <t>Jiří</t>
  </si>
  <si>
    <t>9.</t>
  </si>
  <si>
    <t>Michal</t>
  </si>
  <si>
    <t>10.</t>
  </si>
  <si>
    <t>Kovář</t>
  </si>
  <si>
    <t>11.</t>
  </si>
  <si>
    <t>x</t>
  </si>
  <si>
    <t>12.</t>
  </si>
  <si>
    <t>Benda</t>
  </si>
  <si>
    <t>Lumír</t>
  </si>
  <si>
    <t>13.</t>
  </si>
  <si>
    <t>14.</t>
  </si>
  <si>
    <t>Jaroslav</t>
  </si>
  <si>
    <t>15.</t>
  </si>
  <si>
    <t>Mandák</t>
  </si>
  <si>
    <t>Josef</t>
  </si>
  <si>
    <t>16.</t>
  </si>
  <si>
    <t>17.</t>
  </si>
  <si>
    <t>18.</t>
  </si>
  <si>
    <t>Moutvička</t>
  </si>
  <si>
    <t>19.</t>
  </si>
  <si>
    <t>Broumský</t>
  </si>
  <si>
    <t>20.</t>
  </si>
  <si>
    <t>21.</t>
  </si>
  <si>
    <t>Nečekal</t>
  </si>
  <si>
    <t>František</t>
  </si>
  <si>
    <t>Cheb</t>
  </si>
  <si>
    <t>22.</t>
  </si>
  <si>
    <t>Wenzl</t>
  </si>
  <si>
    <t>Daniel</t>
  </si>
  <si>
    <t>23.</t>
  </si>
  <si>
    <t>-</t>
  </si>
  <si>
    <t>24.</t>
  </si>
  <si>
    <t>25.</t>
  </si>
  <si>
    <t>26.</t>
  </si>
  <si>
    <t>Vejražka</t>
  </si>
  <si>
    <t>Alan</t>
  </si>
  <si>
    <t>Stejskal</t>
  </si>
  <si>
    <t>Bedřich</t>
  </si>
  <si>
    <t>Počet bodujících</t>
  </si>
  <si>
    <t>Bonifikace x</t>
  </si>
  <si>
    <t>x =</t>
  </si>
  <si>
    <t xml:space="preserve">PAR </t>
  </si>
  <si>
    <t>ženy</t>
  </si>
  <si>
    <t>p.</t>
  </si>
  <si>
    <t>ž</t>
  </si>
  <si>
    <t>Brettlová</t>
  </si>
  <si>
    <t>Jana</t>
  </si>
  <si>
    <t xml:space="preserve">Broumská </t>
  </si>
  <si>
    <t>Irena</t>
  </si>
  <si>
    <t>Škaloudová</t>
  </si>
  <si>
    <t>Dita</t>
  </si>
  <si>
    <t>senioři</t>
  </si>
  <si>
    <t>s</t>
  </si>
  <si>
    <t>Bireš</t>
  </si>
  <si>
    <t>junioři</t>
  </si>
  <si>
    <t>j</t>
  </si>
  <si>
    <t>žáci</t>
  </si>
  <si>
    <t>žá</t>
  </si>
  <si>
    <t>Škaloud</t>
  </si>
  <si>
    <t>Vít</t>
  </si>
  <si>
    <t>Rendl</t>
  </si>
  <si>
    <t>Nečekalová</t>
  </si>
  <si>
    <t>Fryšová</t>
  </si>
  <si>
    <t>Anna</t>
  </si>
  <si>
    <t>8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</si>
  <si>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</si>
  <si>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</si>
  <si>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</si>
  <si>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</si>
  <si>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</si>
  <si>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</si>
  <si>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</si>
  <si>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</si>
  <si>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</si>
  <si>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CHEB</t>
  </si>
  <si>
    <t>NEČEKAL Fr. st.</t>
  </si>
  <si>
    <t>Lisa</t>
  </si>
  <si>
    <t>Miroslav</t>
  </si>
  <si>
    <t>Dobrovolný</t>
  </si>
  <si>
    <t>Tibor</t>
  </si>
  <si>
    <t>Lisová</t>
  </si>
  <si>
    <t>Věra</t>
  </si>
  <si>
    <t>40</t>
  </si>
  <si>
    <t>BENDA Lumír</t>
  </si>
  <si>
    <t>KROPÁČEK Václav</t>
  </si>
  <si>
    <t>BLÁHA Miroslav</t>
  </si>
  <si>
    <t>Šlapák</t>
  </si>
  <si>
    <t>Souček</t>
  </si>
  <si>
    <t xml:space="preserve">Jan </t>
  </si>
  <si>
    <t>Vodňanský</t>
  </si>
  <si>
    <t>Ladislav</t>
  </si>
  <si>
    <t>Kubantová</t>
  </si>
  <si>
    <t>Lucie</t>
  </si>
  <si>
    <t>Petrů</t>
  </si>
  <si>
    <t>Aleš</t>
  </si>
  <si>
    <t>Christu</t>
  </si>
  <si>
    <t>David</t>
  </si>
  <si>
    <t>Mansfeld</t>
  </si>
  <si>
    <t>Drozda</t>
  </si>
  <si>
    <t>Zdeňek</t>
  </si>
  <si>
    <t>Wolf</t>
  </si>
  <si>
    <t>Hasch</t>
  </si>
  <si>
    <t>Louny</t>
  </si>
  <si>
    <t>Luxa</t>
  </si>
  <si>
    <t>Radek</t>
  </si>
  <si>
    <t>Ondřej</t>
  </si>
  <si>
    <t>Norek</t>
  </si>
  <si>
    <t>Bohumil</t>
  </si>
  <si>
    <t>Emmer</t>
  </si>
  <si>
    <t>Richter</t>
  </si>
  <si>
    <t>Petrášek</t>
  </si>
  <si>
    <t>r-4</t>
  </si>
  <si>
    <t>Merunková</t>
  </si>
  <si>
    <t>Marcela</t>
  </si>
  <si>
    <t>Zachová</t>
  </si>
  <si>
    <t>Birešová</t>
  </si>
  <si>
    <t>Vlasta</t>
  </si>
  <si>
    <t>Kropáček</t>
  </si>
  <si>
    <t>Dočkal</t>
  </si>
  <si>
    <t>Lubomír</t>
  </si>
  <si>
    <t>Bláha</t>
  </si>
  <si>
    <t>Remiš</t>
  </si>
  <si>
    <t>Fr. Lázně</t>
  </si>
  <si>
    <t>55+3</t>
  </si>
  <si>
    <t>57+1</t>
  </si>
  <si>
    <t>55</t>
  </si>
  <si>
    <t>45+3</t>
  </si>
  <si>
    <t>DOČKAL Lubomír</t>
  </si>
  <si>
    <t>VOSMÍK Petr</t>
  </si>
  <si>
    <t>CIMERMAN Jaroslav</t>
  </si>
  <si>
    <t>Dobrovolná</t>
  </si>
  <si>
    <t>Karina</t>
  </si>
  <si>
    <t>OBLASTNÍ PŘEBOR</t>
  </si>
  <si>
    <t>27.</t>
  </si>
  <si>
    <t>28.</t>
  </si>
  <si>
    <t>29.</t>
  </si>
  <si>
    <t>Farbak</t>
  </si>
  <si>
    <t>Gruncl</t>
  </si>
  <si>
    <t>Moravec</t>
  </si>
  <si>
    <t>Mráz</t>
  </si>
  <si>
    <t>Vosmík</t>
  </si>
  <si>
    <t>Petr</t>
  </si>
  <si>
    <t>30.</t>
  </si>
  <si>
    <t>r-1</t>
  </si>
  <si>
    <t>r-2</t>
  </si>
  <si>
    <t>50+12</t>
  </si>
  <si>
    <t>48+11</t>
  </si>
  <si>
    <t>39+5</t>
  </si>
  <si>
    <t>34+2</t>
  </si>
  <si>
    <t>Dočkalová</t>
  </si>
  <si>
    <t>Dana</t>
  </si>
  <si>
    <t>11</t>
  </si>
  <si>
    <t>12</t>
  </si>
  <si>
    <t>64+5</t>
  </si>
  <si>
    <t>60+3</t>
  </si>
  <si>
    <t>52+1</t>
  </si>
  <si>
    <t>61+5</t>
  </si>
  <si>
    <t>59+3</t>
  </si>
  <si>
    <t>58</t>
  </si>
  <si>
    <t>53</t>
  </si>
  <si>
    <t>47</t>
  </si>
  <si>
    <t>43</t>
  </si>
  <si>
    <t>39</t>
  </si>
  <si>
    <t>22</t>
  </si>
  <si>
    <t>16</t>
  </si>
  <si>
    <t>r-6</t>
  </si>
  <si>
    <t>55+5</t>
  </si>
  <si>
    <t>41+1</t>
  </si>
  <si>
    <t>50+5</t>
  </si>
  <si>
    <t>43+1</t>
  </si>
  <si>
    <t>29.května  2005</t>
  </si>
  <si>
    <t xml:space="preserve">  II.LIGA </t>
  </si>
  <si>
    <t>Stav po 1.kole</t>
  </si>
  <si>
    <t>Nečekalová J.</t>
  </si>
  <si>
    <t>Dočkalová D.</t>
  </si>
  <si>
    <t>Vejražka A.</t>
  </si>
  <si>
    <t>Stejskal B.</t>
  </si>
  <si>
    <t>Stav po 2.kole</t>
  </si>
  <si>
    <t>Mráz J.</t>
  </si>
  <si>
    <t>Mandák J.</t>
  </si>
  <si>
    <t>Farbak J.</t>
  </si>
  <si>
    <t>Stav po 3.kole</t>
  </si>
  <si>
    <t>Cimerman Jan</t>
  </si>
  <si>
    <t>Lisa M. st.</t>
  </si>
  <si>
    <t>Wenzl D.</t>
  </si>
  <si>
    <t>II.LIGA</t>
  </si>
  <si>
    <t>kolo</t>
  </si>
  <si>
    <t>5 b.</t>
  </si>
  <si>
    <t>4 b.</t>
  </si>
  <si>
    <t>3 b.</t>
  </si>
  <si>
    <t>2 b.</t>
  </si>
  <si>
    <t>Čechy - západ</t>
  </si>
  <si>
    <t>STAV  PO</t>
  </si>
  <si>
    <t>KOLE  II.LIGY</t>
  </si>
  <si>
    <t>pozn.</t>
  </si>
  <si>
    <t>Vysvětlivky</t>
  </si>
  <si>
    <t>PP</t>
  </si>
  <si>
    <t>přímý postup</t>
  </si>
  <si>
    <t>Q</t>
  </si>
  <si>
    <t>NER.</t>
  </si>
  <si>
    <t>kvalifikoval/a se na PŘEBOR ČECH</t>
  </si>
  <si>
    <t>nereflektuje na postup na PŘEBOR ČECH</t>
  </si>
  <si>
    <t>Vodňanský L.</t>
  </si>
  <si>
    <t>Benda L.</t>
  </si>
  <si>
    <t>Chládek J.</t>
  </si>
  <si>
    <t>Hasch D.</t>
  </si>
  <si>
    <t>Moutvička O.</t>
  </si>
  <si>
    <t>Fryšová A.</t>
  </si>
  <si>
    <t>Mansfeld M.</t>
  </si>
  <si>
    <t>Nečekal F. ml.</t>
  </si>
  <si>
    <t>Dočkal L.</t>
  </si>
  <si>
    <t>Hornek Jakub</t>
  </si>
  <si>
    <t>Fiedlerová J.</t>
  </si>
  <si>
    <t>Luxa R.</t>
  </si>
  <si>
    <t>Remiš J.</t>
  </si>
  <si>
    <t>+</t>
  </si>
  <si>
    <t>Lisová V.</t>
  </si>
  <si>
    <t>Brettlová J.</t>
  </si>
  <si>
    <t>Gruncl J.</t>
  </si>
  <si>
    <t>Richter J.</t>
  </si>
  <si>
    <t>Cimerman Jar.</t>
  </si>
  <si>
    <t>6.kolo</t>
  </si>
  <si>
    <t>2004 - 2005</t>
  </si>
  <si>
    <t>Fr. Lázně  B</t>
  </si>
  <si>
    <t>7 b.</t>
  </si>
  <si>
    <t>1 b.</t>
  </si>
  <si>
    <t>46+10</t>
  </si>
  <si>
    <t>43+10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</si>
</sst>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E+00"/>
  </numFmts>
  <fonts count="37">
    <font>
      <sz val="10"/>
      <name val="Arial CE"/>
      <family val="0"/>
    </font>
    <font>
      <b/>
      <sz val="24"/>
      <name val="Comic Sans MS"/>
      <family val="4"/>
    </font>
    <font>
      <sz val="9"/>
      <name val="Comic Sans MS"/>
      <family val="4"/>
    </font>
    <font>
      <b/>
      <i/>
      <u val="single"/>
      <sz val="10"/>
      <name val="Arial CE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8"/>
      <name val="Symbol"/>
      <family val="1"/>
    </font>
    <font>
      <sz val="8"/>
      <name val="Symbol"/>
      <family val="1"/>
    </font>
    <font>
      <sz val="10"/>
      <name val="Times New Roman CE"/>
      <family val="0"/>
    </font>
    <font>
      <b/>
      <u val="single"/>
      <sz val="10"/>
      <name val="Arial CE"/>
      <family val="2"/>
    </font>
    <font>
      <sz val="8"/>
      <color indexed="12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 CE"/>
      <family val="2"/>
    </font>
    <font>
      <sz val="7"/>
      <name val="Small Fonts"/>
      <family val="2"/>
    </font>
    <font>
      <sz val="7"/>
      <color indexed="10"/>
      <name val="Small Fonts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i/>
      <u val="single"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4" fillId="0" borderId="5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/>
    </xf>
    <xf numFmtId="49" fontId="14" fillId="0" borderId="6" xfId="0" applyNumberFormat="1" applyFont="1" applyFill="1" applyBorder="1" applyAlignment="1">
      <alignment/>
    </xf>
    <xf numFmtId="49" fontId="15" fillId="0" borderId="6" xfId="0" applyNumberFormat="1" applyFont="1" applyFill="1" applyBorder="1" applyAlignment="1">
      <alignment horizontal="left"/>
    </xf>
    <xf numFmtId="49" fontId="14" fillId="0" borderId="6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left"/>
    </xf>
    <xf numFmtId="49" fontId="15" fillId="0" borderId="6" xfId="0" applyNumberFormat="1" applyFont="1" applyFill="1" applyBorder="1" applyAlignment="1">
      <alignment horizontal="right"/>
    </xf>
    <xf numFmtId="49" fontId="10" fillId="0" borderId="6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" fontId="7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164" fontId="18" fillId="0" borderId="11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1" fontId="9" fillId="0" borderId="12" xfId="0" applyNumberFormat="1" applyFont="1" applyFill="1" applyBorder="1" applyAlignment="1">
      <alignment horizontal="center"/>
    </xf>
    <xf numFmtId="1" fontId="10" fillId="2" borderId="12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12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" fontId="22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" fontId="23" fillId="2" borderId="12" xfId="0" applyNumberFormat="1" applyFont="1" applyFill="1" applyBorder="1" applyAlignment="1">
      <alignment horizontal="center"/>
    </xf>
    <xf numFmtId="164" fontId="24" fillId="0" borderId="12" xfId="0" applyNumberFormat="1" applyFont="1" applyFill="1" applyBorder="1" applyAlignment="1">
      <alignment horizontal="center"/>
    </xf>
    <xf numFmtId="1" fontId="24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" fontId="7" fillId="0" borderId="12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9" fillId="0" borderId="3" xfId="0" applyFont="1" applyBorder="1" applyAlignment="1">
      <alignment horizontal="center"/>
    </xf>
    <xf numFmtId="0" fontId="30" fillId="0" borderId="0" xfId="0" applyFont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5" fillId="0" borderId="0" xfId="0" applyNumberFormat="1" applyFont="1" applyAlignment="1">
      <alignment/>
    </xf>
    <xf numFmtId="49" fontId="15" fillId="3" borderId="2" xfId="0" applyNumberFormat="1" applyFont="1" applyFill="1" applyBorder="1" applyAlignment="1">
      <alignment/>
    </xf>
    <xf numFmtId="49" fontId="15" fillId="3" borderId="3" xfId="0" applyNumberFormat="1" applyFont="1" applyFill="1" applyBorder="1" applyAlignment="1">
      <alignment/>
    </xf>
    <xf numFmtId="49" fontId="15" fillId="3" borderId="3" xfId="0" applyNumberFormat="1" applyFont="1" applyFill="1" applyBorder="1" applyAlignment="1">
      <alignment horizontal="right"/>
    </xf>
    <xf numFmtId="49" fontId="7" fillId="3" borderId="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5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5" fillId="2" borderId="12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0" fillId="3" borderId="2" xfId="0" applyFont="1" applyFill="1" applyBorder="1" applyAlignment="1">
      <alignment horizontal="right"/>
    </xf>
    <xf numFmtId="0" fontId="10" fillId="3" borderId="3" xfId="0" applyFont="1" applyFill="1" applyBorder="1" applyAlignment="1">
      <alignment/>
    </xf>
    <xf numFmtId="1" fontId="10" fillId="3" borderId="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9" fillId="0" borderId="12" xfId="0" applyFont="1" applyBorder="1" applyAlignment="1">
      <alignment/>
    </xf>
    <xf numFmtId="0" fontId="7" fillId="0" borderId="0" xfId="0" applyFont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1" fontId="9" fillId="0" borderId="12" xfId="0" applyNumberFormat="1" applyFont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31" fillId="0" borderId="16" xfId="0" applyFont="1" applyFill="1" applyBorder="1" applyAlignment="1">
      <alignment/>
    </xf>
    <xf numFmtId="0" fontId="10" fillId="3" borderId="19" xfId="0" applyFont="1" applyFill="1" applyBorder="1" applyAlignment="1">
      <alignment horizontal="right"/>
    </xf>
    <xf numFmtId="0" fontId="10" fillId="3" borderId="20" xfId="0" applyFont="1" applyFill="1" applyBorder="1" applyAlignment="1">
      <alignment/>
    </xf>
    <xf numFmtId="1" fontId="0" fillId="3" borderId="20" xfId="0" applyNumberFormat="1" applyFont="1" applyFill="1" applyBorder="1" applyAlignment="1">
      <alignment horizontal="center"/>
    </xf>
    <xf numFmtId="1" fontId="10" fillId="3" borderId="20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/>
    </xf>
    <xf numFmtId="1" fontId="0" fillId="3" borderId="21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3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0" fillId="0" borderId="3" xfId="0" applyFont="1" applyFill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Fill="1" applyBorder="1" applyAlignment="1">
      <alignment/>
    </xf>
    <xf numFmtId="1" fontId="0" fillId="0" borderId="29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4" fillId="4" borderId="19" xfId="0" applyFont="1" applyFill="1" applyBorder="1" applyAlignment="1">
      <alignment/>
    </xf>
    <xf numFmtId="0" fontId="34" fillId="4" borderId="20" xfId="0" applyFont="1" applyFill="1" applyBorder="1" applyAlignment="1">
      <alignment/>
    </xf>
    <xf numFmtId="0" fontId="34" fillId="4" borderId="21" xfId="0" applyFont="1" applyFill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0" fillId="0" borderId="24" xfId="0" applyFont="1" applyBorder="1" applyAlignment="1">
      <alignment/>
    </xf>
    <xf numFmtId="1" fontId="9" fillId="0" borderId="23" xfId="0" applyNumberFormat="1" applyFont="1" applyBorder="1" applyAlignment="1">
      <alignment horizontal="center"/>
    </xf>
    <xf numFmtId="1" fontId="11" fillId="0" borderId="34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0" fillId="0" borderId="3" xfId="0" applyFont="1" applyBorder="1" applyAlignment="1">
      <alignment/>
    </xf>
    <xf numFmtId="1" fontId="11" fillId="0" borderId="36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" fontId="36" fillId="0" borderId="12" xfId="0" applyNumberFormat="1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9" fillId="0" borderId="39" xfId="0" applyFont="1" applyBorder="1" applyAlignment="1">
      <alignment/>
    </xf>
    <xf numFmtId="1" fontId="9" fillId="0" borderId="3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/>
    </xf>
    <xf numFmtId="0" fontId="0" fillId="0" borderId="39" xfId="0" applyFont="1" applyBorder="1" applyAlignment="1">
      <alignment/>
    </xf>
    <xf numFmtId="1" fontId="11" fillId="0" borderId="42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0" fillId="0" borderId="43" xfId="0" applyFont="1" applyBorder="1" applyAlignment="1">
      <alignment/>
    </xf>
    <xf numFmtId="1" fontId="9" fillId="0" borderId="43" xfId="0" applyNumberFormat="1" applyFont="1" applyBorder="1" applyAlignment="1">
      <alignment horizontal="center"/>
    </xf>
    <xf numFmtId="1" fontId="11" fillId="0" borderId="43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76200</xdr:rowOff>
    </xdr:from>
    <xdr:to>
      <xdr:col>9</xdr:col>
      <xdr:colOff>314325</xdr:colOff>
      <xdr:row>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71525" y="809625"/>
          <a:ext cx="58007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OBLASTNÍ PŘEBOR  CHEB</a:t>
          </a:r>
        </a:p>
      </xdr:txBody>
    </xdr:sp>
    <xdr:clientData/>
  </xdr:twoCellAnchor>
  <xdr:twoCellAnchor>
    <xdr:from>
      <xdr:col>3</xdr:col>
      <xdr:colOff>238125</xdr:colOff>
      <xdr:row>12</xdr:row>
      <xdr:rowOff>85725</xdr:rowOff>
    </xdr:from>
    <xdr:to>
      <xdr:col>7</xdr:col>
      <xdr:colOff>95250</xdr:colOff>
      <xdr:row>14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381250" y="2276475"/>
          <a:ext cx="260032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29. KVĚTNA 2005</a:t>
          </a:r>
        </a:p>
      </xdr:txBody>
    </xdr:sp>
    <xdr:clientData/>
  </xdr:twoCellAnchor>
  <xdr:twoCellAnchor editAs="oneCell">
    <xdr:from>
      <xdr:col>6</xdr:col>
      <xdr:colOff>28575</xdr:colOff>
      <xdr:row>43</xdr:row>
      <xdr:rowOff>142875</xdr:rowOff>
    </xdr:from>
    <xdr:to>
      <xdr:col>10</xdr:col>
      <xdr:colOff>485775</xdr:colOff>
      <xdr:row>47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8362950"/>
          <a:ext cx="2828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</xdr:row>
      <xdr:rowOff>57150</xdr:rowOff>
    </xdr:from>
    <xdr:to>
      <xdr:col>8</xdr:col>
      <xdr:colOff>66675</xdr:colOff>
      <xdr:row>11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1714500" y="1762125"/>
          <a:ext cx="39243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6. kolo II.ligy družstev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showGridLines="0" zoomScale="90" zoomScaleNormal="90" workbookViewId="0" topLeftCell="A1">
      <selection activeCell="A1" sqref="A1"/>
    </sheetView>
  </sheetViews>
  <sheetFormatPr defaultColWidth="9.00390625" defaultRowHeight="12.75"/>
  <cols>
    <col min="2" max="2" width="10.125" style="0" customWidth="1"/>
    <col min="10" max="10" width="4.125" style="0" customWidth="1"/>
  </cols>
  <sheetData>
    <row r="1" ht="6" customHeight="1"/>
    <row r="2" ht="37.5">
      <c r="F2" s="1" t="s">
        <v>0</v>
      </c>
    </row>
    <row r="3" ht="14.25">
      <c r="F3" s="2"/>
    </row>
    <row r="9" ht="12.75">
      <c r="J9" s="3" t="s">
        <v>1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8" spans="1:11" ht="15.75">
      <c r="A18" s="4"/>
      <c r="B18" s="104" t="s">
        <v>2</v>
      </c>
      <c r="C18" s="105"/>
      <c r="D18" s="106"/>
      <c r="E18" s="106"/>
      <c r="F18" s="105"/>
      <c r="G18" s="105"/>
      <c r="H18" s="104" t="s">
        <v>3</v>
      </c>
      <c r="I18" s="105"/>
      <c r="J18" s="105"/>
      <c r="K18" s="105"/>
    </row>
    <row r="19" spans="2:11" ht="12.75">
      <c r="B19" s="107" t="s">
        <v>143</v>
      </c>
      <c r="C19" s="106"/>
      <c r="D19" s="106"/>
      <c r="E19" s="108"/>
      <c r="F19" s="109" t="str">
        <f>B19</f>
        <v>KROPÁČEK Václav</v>
      </c>
      <c r="G19" s="108"/>
      <c r="H19" s="106"/>
      <c r="I19" s="109" t="s">
        <v>144</v>
      </c>
      <c r="J19" s="106"/>
      <c r="K19" s="106"/>
    </row>
    <row r="20" spans="2:11" ht="12.75">
      <c r="B20" s="107" t="s">
        <v>186</v>
      </c>
      <c r="C20" s="106"/>
      <c r="D20" s="106"/>
      <c r="E20" s="106"/>
      <c r="F20" s="109" t="s">
        <v>134</v>
      </c>
      <c r="G20" s="106"/>
      <c r="H20" s="106"/>
      <c r="I20" s="109" t="s">
        <v>187</v>
      </c>
      <c r="J20" s="106"/>
      <c r="K20" s="106"/>
    </row>
    <row r="21" spans="2:11" ht="12.75">
      <c r="B21" s="107" t="s">
        <v>142</v>
      </c>
      <c r="C21" s="106"/>
      <c r="D21" s="106"/>
      <c r="E21" s="106"/>
      <c r="F21" s="109"/>
      <c r="G21" s="106"/>
      <c r="H21" s="106"/>
      <c r="I21" s="109" t="s">
        <v>188</v>
      </c>
      <c r="J21" s="106"/>
      <c r="K21" s="106"/>
    </row>
    <row r="24" spans="1:11" ht="18" customHeight="1">
      <c r="A24" s="5"/>
      <c r="B24" s="6"/>
      <c r="C24" s="6"/>
      <c r="D24" s="6"/>
      <c r="E24" s="6"/>
      <c r="F24" s="110" t="s">
        <v>4</v>
      </c>
      <c r="G24" s="6"/>
      <c r="H24" s="6"/>
      <c r="I24" s="6"/>
      <c r="J24" s="6"/>
      <c r="K24" s="7"/>
    </row>
    <row r="25" ht="16.5">
      <c r="F25" s="8"/>
    </row>
    <row r="26" spans="2:7" ht="16.5" customHeight="1">
      <c r="B26" s="111" t="s">
        <v>5</v>
      </c>
      <c r="G26" s="9"/>
    </row>
    <row r="27" spans="1:11" s="13" customFormat="1" ht="16.5" customHeight="1">
      <c r="A27" s="10" t="s">
        <v>6</v>
      </c>
      <c r="B27" s="11" t="s">
        <v>79</v>
      </c>
      <c r="C27" s="12" t="s">
        <v>58</v>
      </c>
      <c r="D27" s="12" t="s">
        <v>25</v>
      </c>
      <c r="F27" s="14"/>
      <c r="G27" s="15"/>
      <c r="H27"/>
      <c r="I27" s="16"/>
      <c r="J27" s="17"/>
      <c r="K27" s="18"/>
    </row>
    <row r="28" spans="1:11" s="13" customFormat="1" ht="16.5" customHeight="1">
      <c r="A28" s="10" t="s">
        <v>9</v>
      </c>
      <c r="B28" s="11" t="s">
        <v>146</v>
      </c>
      <c r="C28" s="12" t="s">
        <v>10</v>
      </c>
      <c r="D28" s="12" t="s">
        <v>8</v>
      </c>
      <c r="F28" s="14"/>
      <c r="G28" s="15"/>
      <c r="H28"/>
      <c r="I28" s="16"/>
      <c r="J28" s="17"/>
      <c r="K28" s="18"/>
    </row>
    <row r="29" spans="1:11" s="13" customFormat="1" ht="16.5" customHeight="1">
      <c r="A29" s="10" t="s">
        <v>11</v>
      </c>
      <c r="B29" s="11" t="s">
        <v>72</v>
      </c>
      <c r="C29" s="12" t="s">
        <v>73</v>
      </c>
      <c r="D29" s="12" t="s">
        <v>25</v>
      </c>
      <c r="F29" s="14"/>
      <c r="G29" s="15"/>
      <c r="H29"/>
      <c r="I29" s="16"/>
      <c r="J29" s="17"/>
      <c r="K29" s="18"/>
    </row>
    <row r="30" spans="1:12" ht="16.5" customHeight="1">
      <c r="A30" s="10"/>
      <c r="B30" s="11"/>
      <c r="C30" s="12"/>
      <c r="D30" s="12"/>
      <c r="E30" s="13"/>
      <c r="F30" s="14"/>
      <c r="G30" s="15"/>
      <c r="I30" s="16"/>
      <c r="J30" s="17"/>
      <c r="K30" s="18"/>
      <c r="L30" s="13"/>
    </row>
    <row r="31" spans="1:12" ht="16.5" customHeight="1">
      <c r="A31" s="10"/>
      <c r="B31" s="111" t="s">
        <v>13</v>
      </c>
      <c r="C31" s="12"/>
      <c r="D31" s="12"/>
      <c r="E31" s="13"/>
      <c r="F31" s="14"/>
      <c r="G31" s="15"/>
      <c r="I31" s="16"/>
      <c r="J31" s="17"/>
      <c r="K31" s="18"/>
      <c r="L31" s="13"/>
    </row>
    <row r="32" spans="1:11" s="13" customFormat="1" ht="16.5" customHeight="1">
      <c r="A32" s="10" t="s">
        <v>6</v>
      </c>
      <c r="B32" s="11" t="s">
        <v>112</v>
      </c>
      <c r="C32" s="12" t="s">
        <v>147</v>
      </c>
      <c r="D32" s="12" t="s">
        <v>17</v>
      </c>
      <c r="F32" s="14"/>
      <c r="G32" s="15"/>
      <c r="H32"/>
      <c r="I32" s="16"/>
      <c r="J32" s="17"/>
      <c r="K32" s="18"/>
    </row>
    <row r="33" spans="1:11" s="13" customFormat="1" ht="16.5" customHeight="1">
      <c r="A33" s="10" t="s">
        <v>9</v>
      </c>
      <c r="B33" s="11" t="s">
        <v>15</v>
      </c>
      <c r="C33" s="12" t="s">
        <v>147</v>
      </c>
      <c r="D33" s="12" t="s">
        <v>17</v>
      </c>
      <c r="F33" s="14"/>
      <c r="G33" s="15"/>
      <c r="H33"/>
      <c r="I33" s="16"/>
      <c r="J33" s="17"/>
      <c r="K33" s="18"/>
    </row>
    <row r="34" spans="1:11" s="13" customFormat="1" ht="16.5" customHeight="1">
      <c r="A34" s="10" t="s">
        <v>11</v>
      </c>
      <c r="B34" s="11" t="s">
        <v>176</v>
      </c>
      <c r="C34" s="12" t="s">
        <v>20</v>
      </c>
      <c r="D34" s="12" t="s">
        <v>8</v>
      </c>
      <c r="F34" s="14"/>
      <c r="G34" s="15"/>
      <c r="H34"/>
      <c r="I34" s="16"/>
      <c r="J34" s="17"/>
      <c r="K34" s="18"/>
    </row>
    <row r="35" spans="1:4" ht="16.5" customHeight="1">
      <c r="A35" s="19"/>
      <c r="B35" s="103"/>
      <c r="C35" s="103"/>
      <c r="D35" s="103"/>
    </row>
    <row r="36" spans="1:4" ht="16.5" customHeight="1">
      <c r="A36" s="19"/>
      <c r="B36" s="111" t="s">
        <v>22</v>
      </c>
      <c r="C36" s="103"/>
      <c r="D36" s="103"/>
    </row>
    <row r="37" spans="1:6" s="13" customFormat="1" ht="16.5" customHeight="1">
      <c r="A37" s="10" t="s">
        <v>6</v>
      </c>
      <c r="B37" s="11" t="s">
        <v>26</v>
      </c>
      <c r="C37" s="12" t="s">
        <v>27</v>
      </c>
      <c r="D37" s="12" t="s">
        <v>17</v>
      </c>
      <c r="F37" s="20"/>
    </row>
    <row r="38" spans="1:6" s="13" customFormat="1" ht="16.5" customHeight="1">
      <c r="A38" s="10" t="s">
        <v>9</v>
      </c>
      <c r="B38" s="11" t="s">
        <v>120</v>
      </c>
      <c r="C38" s="12" t="s">
        <v>105</v>
      </c>
      <c r="D38" s="12" t="s">
        <v>84</v>
      </c>
      <c r="F38" s="20"/>
    </row>
    <row r="39" spans="1:4" s="13" customFormat="1" ht="16.5" customHeight="1">
      <c r="A39" s="10" t="s">
        <v>11</v>
      </c>
      <c r="B39" s="11" t="s">
        <v>23</v>
      </c>
      <c r="C39" s="12" t="s">
        <v>24</v>
      </c>
      <c r="D39" s="12" t="s">
        <v>25</v>
      </c>
    </row>
    <row r="40" spans="1:4" ht="16.5" customHeight="1">
      <c r="A40" s="19"/>
      <c r="B40" s="103"/>
      <c r="C40" s="103"/>
      <c r="D40" s="103"/>
    </row>
    <row r="41" spans="1:6" ht="16.5" customHeight="1">
      <c r="A41" s="19"/>
      <c r="B41" s="111" t="s">
        <v>28</v>
      </c>
      <c r="C41" s="103"/>
      <c r="D41" s="103"/>
      <c r="F41" s="21"/>
    </row>
    <row r="42" spans="1:11" s="13" customFormat="1" ht="16.5" customHeight="1">
      <c r="A42" s="10" t="s">
        <v>6</v>
      </c>
      <c r="B42" s="11" t="s">
        <v>189</v>
      </c>
      <c r="C42" s="12" t="s">
        <v>190</v>
      </c>
      <c r="D42" s="12" t="s">
        <v>84</v>
      </c>
      <c r="F42" s="20"/>
      <c r="G42" s="87"/>
      <c r="H42" s="88"/>
      <c r="I42" s="89" t="s">
        <v>29</v>
      </c>
      <c r="J42" s="88"/>
      <c r="K42" s="90"/>
    </row>
    <row r="43" spans="1:6" s="13" customFormat="1" ht="16.5" customHeight="1">
      <c r="A43" s="10" t="s">
        <v>9</v>
      </c>
      <c r="B43" s="11" t="s">
        <v>36</v>
      </c>
      <c r="C43" s="12" t="s">
        <v>16</v>
      </c>
      <c r="D43" s="12" t="s">
        <v>32</v>
      </c>
      <c r="F43" s="20"/>
    </row>
    <row r="44" spans="1:4" s="13" customFormat="1" ht="16.5" customHeight="1">
      <c r="A44" s="10" t="s">
        <v>11</v>
      </c>
      <c r="B44" s="11" t="s">
        <v>34</v>
      </c>
      <c r="C44" s="12" t="s">
        <v>35</v>
      </c>
      <c r="D44" s="12" t="s">
        <v>17</v>
      </c>
    </row>
    <row r="45" spans="2:4" ht="16.5" customHeight="1">
      <c r="B45" s="103"/>
      <c r="C45" s="103"/>
      <c r="D45" s="103"/>
    </row>
    <row r="46" spans="1:4" ht="16.5" customHeight="1">
      <c r="A46" s="19"/>
      <c r="B46" s="111" t="s">
        <v>33</v>
      </c>
      <c r="C46" s="103"/>
      <c r="D46" s="103"/>
    </row>
    <row r="47" spans="1:6" s="13" customFormat="1" ht="16.5" customHeight="1">
      <c r="A47" s="10" t="s">
        <v>6</v>
      </c>
      <c r="B47" s="11" t="s">
        <v>117</v>
      </c>
      <c r="C47" s="12" t="s">
        <v>118</v>
      </c>
      <c r="D47" s="12" t="s">
        <v>8</v>
      </c>
      <c r="F47" s="20"/>
    </row>
    <row r="48" spans="1:6" s="13" customFormat="1" ht="16.5" customHeight="1">
      <c r="A48" s="10" t="s">
        <v>9</v>
      </c>
      <c r="B48" s="11" t="s">
        <v>121</v>
      </c>
      <c r="C48" s="12" t="s">
        <v>122</v>
      </c>
      <c r="D48" s="12" t="s">
        <v>84</v>
      </c>
      <c r="F48" s="20"/>
    </row>
    <row r="49" spans="1:4" s="13" customFormat="1" ht="16.5" customHeight="1">
      <c r="A49" s="10" t="s">
        <v>11</v>
      </c>
      <c r="B49" s="11" t="s">
        <v>152</v>
      </c>
      <c r="C49" s="12" t="s">
        <v>7</v>
      </c>
      <c r="D49" s="12" t="s">
        <v>25</v>
      </c>
    </row>
    <row r="50" spans="2:4" ht="16.5" customHeight="1">
      <c r="B50" s="103"/>
      <c r="C50" s="103"/>
      <c r="D50" s="103"/>
    </row>
  </sheetData>
  <printOptions/>
  <pageMargins left="0.75" right="0.75" top="1" bottom="1" header="0.4921259845" footer="0.492125984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22" customWidth="1"/>
    <col min="2" max="2" width="12.25390625" style="23" customWidth="1"/>
    <col min="3" max="3" width="7.75390625" style="24" customWidth="1"/>
    <col min="4" max="4" width="8.75390625" style="25" customWidth="1"/>
    <col min="5" max="5" width="4.375" style="26" customWidth="1"/>
    <col min="6" max="6" width="3.375" style="26" customWidth="1"/>
    <col min="7" max="7" width="2.25390625" style="27" customWidth="1"/>
    <col min="8" max="8" width="0.875" style="25" customWidth="1"/>
    <col min="9" max="11" width="3.00390625" style="28" customWidth="1"/>
    <col min="12" max="12" width="3.00390625" style="29" customWidth="1"/>
    <col min="13" max="13" width="4.00390625" style="30" customWidth="1"/>
    <col min="14" max="14" width="5.75390625" style="31" customWidth="1"/>
    <col min="15" max="16" width="2.875" style="26" customWidth="1"/>
    <col min="17" max="17" width="5.25390625" style="26" customWidth="1"/>
    <col min="18" max="18" width="4.00390625" style="32" customWidth="1"/>
    <col min="19" max="19" width="4.875" style="32" bestFit="1" customWidth="1"/>
    <col min="20" max="20" width="3.125" style="33" bestFit="1" customWidth="1"/>
    <col min="21" max="16384" width="9.125" style="33" customWidth="1"/>
  </cols>
  <sheetData>
    <row r="1" ht="13.5" thickBot="1"/>
    <row r="2" spans="1:19" s="45" customFormat="1" ht="17.25" thickBot="1" thickTop="1">
      <c r="A2" s="34"/>
      <c r="B2" s="36"/>
      <c r="C2" s="41" t="s">
        <v>191</v>
      </c>
      <c r="D2" s="35" t="s">
        <v>133</v>
      </c>
      <c r="E2" s="37"/>
      <c r="F2" s="38"/>
      <c r="G2" s="38"/>
      <c r="H2" s="36"/>
      <c r="I2" s="39" t="s">
        <v>1</v>
      </c>
      <c r="J2" s="40"/>
      <c r="K2" s="41"/>
      <c r="L2" s="41"/>
      <c r="M2" s="37" t="s">
        <v>229</v>
      </c>
      <c r="N2" s="38"/>
      <c r="O2" s="39"/>
      <c r="P2" s="39"/>
      <c r="Q2" s="42"/>
      <c r="R2" s="43"/>
      <c r="S2" s="44"/>
    </row>
    <row r="3" ht="7.5" customHeight="1" thickTop="1">
      <c r="S3" s="33"/>
    </row>
    <row r="4" spans="2:19" ht="12.75" customHeight="1" thickBot="1">
      <c r="B4" s="25" t="s">
        <v>37</v>
      </c>
      <c r="C4" s="46" t="s">
        <v>38</v>
      </c>
      <c r="S4" s="33"/>
    </row>
    <row r="5" spans="1:19" s="25" customFormat="1" ht="12.75" thickBot="1" thickTop="1">
      <c r="A5" s="47" t="s">
        <v>39</v>
      </c>
      <c r="B5" s="48" t="s">
        <v>40</v>
      </c>
      <c r="C5" s="49"/>
      <c r="D5" s="50" t="s">
        <v>41</v>
      </c>
      <c r="E5" s="51" t="s">
        <v>42</v>
      </c>
      <c r="F5" s="51" t="s">
        <v>43</v>
      </c>
      <c r="G5" s="51" t="s">
        <v>44</v>
      </c>
      <c r="H5" s="12"/>
      <c r="I5" s="52" t="s">
        <v>45</v>
      </c>
      <c r="J5" s="52" t="s">
        <v>46</v>
      </c>
      <c r="K5" s="52" t="s">
        <v>47</v>
      </c>
      <c r="L5" s="53" t="s">
        <v>48</v>
      </c>
      <c r="M5" s="54" t="s">
        <v>49</v>
      </c>
      <c r="N5" s="55" t="str">
        <f>CHAR(198)</f>
        <v>Ć</v>
      </c>
      <c r="O5" s="51" t="s">
        <v>50</v>
      </c>
      <c r="P5" s="51" t="s">
        <v>51</v>
      </c>
      <c r="Q5" s="51" t="s">
        <v>52</v>
      </c>
      <c r="R5" s="190" t="s">
        <v>53</v>
      </c>
      <c r="S5" s="191" t="s">
        <v>253</v>
      </c>
    </row>
    <row r="6" spans="8:19" ht="6" customHeight="1" thickTop="1">
      <c r="H6" s="12"/>
      <c r="S6" s="33"/>
    </row>
    <row r="7" spans="1:19" ht="12.75">
      <c r="A7" s="56" t="s">
        <v>6</v>
      </c>
      <c r="B7" s="57" t="s">
        <v>79</v>
      </c>
      <c r="C7" s="58" t="s">
        <v>58</v>
      </c>
      <c r="D7" s="59" t="s">
        <v>25</v>
      </c>
      <c r="E7" s="60">
        <v>1372</v>
      </c>
      <c r="F7" s="60" t="s">
        <v>54</v>
      </c>
      <c r="G7" s="61">
        <v>3</v>
      </c>
      <c r="H7" s="91"/>
      <c r="I7" s="92">
        <v>22</v>
      </c>
      <c r="J7" s="92">
        <v>23</v>
      </c>
      <c r="K7" s="92">
        <v>22</v>
      </c>
      <c r="L7" s="93">
        <v>21</v>
      </c>
      <c r="M7" s="94">
        <f>SUM(I7:L7)</f>
        <v>88</v>
      </c>
      <c r="N7" s="95">
        <f>M7/4</f>
        <v>22</v>
      </c>
      <c r="O7" s="96">
        <f>MAX(I7:L7)-MIN(I7:L7)</f>
        <v>2</v>
      </c>
      <c r="P7" s="96">
        <f>SMALL(I7:L7,3)-SMALL(I7:L7,2)</f>
        <v>0</v>
      </c>
      <c r="Q7" s="97" t="s">
        <v>204</v>
      </c>
      <c r="R7" s="67">
        <v>62</v>
      </c>
      <c r="S7" s="67" t="s">
        <v>257</v>
      </c>
    </row>
    <row r="8" spans="1:19" ht="12.75">
      <c r="A8" s="56" t="s">
        <v>9</v>
      </c>
      <c r="B8" s="57" t="s">
        <v>146</v>
      </c>
      <c r="C8" s="58" t="s">
        <v>10</v>
      </c>
      <c r="D8" s="59" t="s">
        <v>8</v>
      </c>
      <c r="E8" s="60">
        <v>1101</v>
      </c>
      <c r="F8" s="60" t="s">
        <v>54</v>
      </c>
      <c r="G8" s="61">
        <v>1</v>
      </c>
      <c r="H8" s="91"/>
      <c r="I8" s="92">
        <v>22</v>
      </c>
      <c r="J8" s="92">
        <v>21</v>
      </c>
      <c r="K8" s="92">
        <v>22</v>
      </c>
      <c r="L8" s="93">
        <v>24</v>
      </c>
      <c r="M8" s="94">
        <f aca="true" t="shared" si="0" ref="M8:M33">SUM(I8:L8)</f>
        <v>89</v>
      </c>
      <c r="N8" s="95">
        <f aca="true" t="shared" si="1" ref="N8:N36">M8/4</f>
        <v>22.25</v>
      </c>
      <c r="O8" s="96">
        <f aca="true" t="shared" si="2" ref="O8:O33">MAX(I8:L8)-MIN(I8:L8)</f>
        <v>3</v>
      </c>
      <c r="P8" s="96">
        <f aca="true" t="shared" si="3" ref="P8:P33">SMALL(I8:L8,3)-SMALL(I8:L8,2)</f>
        <v>0</v>
      </c>
      <c r="Q8" s="97" t="s">
        <v>205</v>
      </c>
      <c r="R8" s="67">
        <v>59</v>
      </c>
      <c r="S8" s="67" t="s">
        <v>255</v>
      </c>
    </row>
    <row r="9" spans="1:20" ht="12.75">
      <c r="A9" s="56" t="s">
        <v>11</v>
      </c>
      <c r="B9" s="57" t="s">
        <v>72</v>
      </c>
      <c r="C9" s="58" t="s">
        <v>73</v>
      </c>
      <c r="D9" s="59" t="s">
        <v>25</v>
      </c>
      <c r="E9" s="60">
        <v>809</v>
      </c>
      <c r="F9" s="60" t="s">
        <v>54</v>
      </c>
      <c r="G9" s="61">
        <v>2</v>
      </c>
      <c r="H9" s="91"/>
      <c r="I9" s="92">
        <v>21</v>
      </c>
      <c r="J9" s="92">
        <v>24</v>
      </c>
      <c r="K9" s="92">
        <v>25</v>
      </c>
      <c r="L9" s="93">
        <v>20</v>
      </c>
      <c r="M9" s="94">
        <f t="shared" si="0"/>
        <v>90</v>
      </c>
      <c r="N9" s="95">
        <f t="shared" si="1"/>
        <v>22.5</v>
      </c>
      <c r="O9" s="96">
        <f t="shared" si="2"/>
        <v>5</v>
      </c>
      <c r="P9" s="96">
        <f t="shared" si="3"/>
        <v>3</v>
      </c>
      <c r="Q9" s="97" t="s">
        <v>285</v>
      </c>
      <c r="R9" s="67">
        <v>56</v>
      </c>
      <c r="S9" s="67" t="s">
        <v>255</v>
      </c>
      <c r="T9" s="32" t="s">
        <v>202</v>
      </c>
    </row>
    <row r="10" spans="1:20" ht="12.75">
      <c r="A10" s="56" t="s">
        <v>12</v>
      </c>
      <c r="B10" s="57" t="s">
        <v>82</v>
      </c>
      <c r="C10" s="58" t="s">
        <v>83</v>
      </c>
      <c r="D10" s="59" t="s">
        <v>84</v>
      </c>
      <c r="E10" s="60">
        <v>1249</v>
      </c>
      <c r="F10" s="60" t="s">
        <v>54</v>
      </c>
      <c r="G10" s="61">
        <v>4</v>
      </c>
      <c r="H10" s="91"/>
      <c r="I10" s="92">
        <v>24</v>
      </c>
      <c r="J10" s="92">
        <v>21</v>
      </c>
      <c r="K10" s="92">
        <v>23</v>
      </c>
      <c r="L10" s="93">
        <v>22</v>
      </c>
      <c r="M10" s="94">
        <f t="shared" si="0"/>
        <v>90</v>
      </c>
      <c r="N10" s="95">
        <f t="shared" si="1"/>
        <v>22.5</v>
      </c>
      <c r="O10" s="96">
        <f t="shared" si="2"/>
        <v>3</v>
      </c>
      <c r="P10" s="96">
        <f t="shared" si="3"/>
        <v>1</v>
      </c>
      <c r="Q10" s="97" t="s">
        <v>286</v>
      </c>
      <c r="R10" s="67">
        <v>53</v>
      </c>
      <c r="S10" s="67" t="s">
        <v>257</v>
      </c>
      <c r="T10" s="32" t="s">
        <v>203</v>
      </c>
    </row>
    <row r="11" spans="1:20" ht="12.75">
      <c r="A11" s="56" t="s">
        <v>14</v>
      </c>
      <c r="B11" s="57" t="s">
        <v>145</v>
      </c>
      <c r="C11" s="58" t="s">
        <v>60</v>
      </c>
      <c r="D11" s="59" t="s">
        <v>8</v>
      </c>
      <c r="E11" s="60">
        <v>2038</v>
      </c>
      <c r="F11" s="60" t="s">
        <v>54</v>
      </c>
      <c r="G11" s="61">
        <v>2</v>
      </c>
      <c r="H11" s="91"/>
      <c r="I11" s="92">
        <v>23</v>
      </c>
      <c r="J11" s="92">
        <v>20</v>
      </c>
      <c r="K11" s="92">
        <v>23</v>
      </c>
      <c r="L11" s="93">
        <v>24</v>
      </c>
      <c r="M11" s="94">
        <f>SUM(I11:L11)</f>
        <v>90</v>
      </c>
      <c r="N11" s="95">
        <f t="shared" si="1"/>
        <v>22.5</v>
      </c>
      <c r="O11" s="96">
        <f>MAX(I11:L11)-MIN(I11:L11)</f>
        <v>4</v>
      </c>
      <c r="P11" s="96">
        <f>SMALL(I11:L11,3)-SMALL(I11:L11,2)</f>
        <v>0</v>
      </c>
      <c r="Q11" s="97" t="s">
        <v>286</v>
      </c>
      <c r="R11" s="67">
        <v>53</v>
      </c>
      <c r="S11" s="67" t="s">
        <v>255</v>
      </c>
      <c r="T11" s="32" t="s">
        <v>203</v>
      </c>
    </row>
    <row r="12" spans="1:19" ht="12.75">
      <c r="A12" s="56" t="s">
        <v>18</v>
      </c>
      <c r="B12" s="57" t="s">
        <v>199</v>
      </c>
      <c r="C12" s="58" t="s">
        <v>200</v>
      </c>
      <c r="D12" s="59" t="s">
        <v>25</v>
      </c>
      <c r="E12" s="60">
        <v>1102</v>
      </c>
      <c r="F12" s="60" t="s">
        <v>54</v>
      </c>
      <c r="G12" s="61">
        <v>1</v>
      </c>
      <c r="H12" s="91"/>
      <c r="I12" s="92">
        <v>25</v>
      </c>
      <c r="J12" s="92">
        <v>23</v>
      </c>
      <c r="K12" s="92">
        <v>25</v>
      </c>
      <c r="L12" s="93">
        <v>22</v>
      </c>
      <c r="M12" s="94">
        <f t="shared" si="0"/>
        <v>95</v>
      </c>
      <c r="N12" s="95">
        <f t="shared" si="1"/>
        <v>23.75</v>
      </c>
      <c r="O12" s="96">
        <f t="shared" si="2"/>
        <v>3</v>
      </c>
      <c r="P12" s="96">
        <f t="shared" si="3"/>
        <v>2</v>
      </c>
      <c r="Q12" s="97" t="s">
        <v>206</v>
      </c>
      <c r="R12" s="67">
        <v>44</v>
      </c>
      <c r="S12" s="67" t="s">
        <v>255</v>
      </c>
    </row>
    <row r="13" spans="1:19" ht="12.75">
      <c r="A13" s="56" t="s">
        <v>21</v>
      </c>
      <c r="B13" s="57" t="s">
        <v>154</v>
      </c>
      <c r="C13" s="58" t="s">
        <v>155</v>
      </c>
      <c r="D13" s="59" t="s">
        <v>8</v>
      </c>
      <c r="E13" s="60">
        <v>2117</v>
      </c>
      <c r="F13" s="60" t="s">
        <v>54</v>
      </c>
      <c r="G13" s="61">
        <v>2</v>
      </c>
      <c r="H13" s="99"/>
      <c r="I13" s="92">
        <v>23</v>
      </c>
      <c r="J13" s="92">
        <v>25</v>
      </c>
      <c r="K13" s="92">
        <v>27</v>
      </c>
      <c r="L13" s="93">
        <v>20</v>
      </c>
      <c r="M13" s="94">
        <f t="shared" si="0"/>
        <v>95</v>
      </c>
      <c r="N13" s="95">
        <f t="shared" si="1"/>
        <v>23.75</v>
      </c>
      <c r="O13" s="96">
        <f t="shared" si="2"/>
        <v>7</v>
      </c>
      <c r="P13" s="96">
        <f t="shared" si="3"/>
        <v>2</v>
      </c>
      <c r="Q13" s="97" t="s">
        <v>206</v>
      </c>
      <c r="R13" s="67">
        <v>44</v>
      </c>
      <c r="S13" s="67" t="s">
        <v>255</v>
      </c>
    </row>
    <row r="14" spans="1:19" ht="12.75">
      <c r="A14" s="56" t="s">
        <v>57</v>
      </c>
      <c r="B14" s="57" t="s">
        <v>66</v>
      </c>
      <c r="C14" s="58" t="s">
        <v>67</v>
      </c>
      <c r="D14" s="59" t="s">
        <v>32</v>
      </c>
      <c r="E14" s="60">
        <v>746</v>
      </c>
      <c r="F14" s="60" t="s">
        <v>54</v>
      </c>
      <c r="G14" s="61">
        <v>2</v>
      </c>
      <c r="H14" s="91"/>
      <c r="I14" s="92">
        <v>25</v>
      </c>
      <c r="J14" s="92">
        <v>22</v>
      </c>
      <c r="K14" s="92">
        <v>26</v>
      </c>
      <c r="L14" s="93">
        <v>25</v>
      </c>
      <c r="M14" s="94">
        <f t="shared" si="0"/>
        <v>98</v>
      </c>
      <c r="N14" s="95">
        <f t="shared" si="1"/>
        <v>24.5</v>
      </c>
      <c r="O14" s="96">
        <f t="shared" si="2"/>
        <v>4</v>
      </c>
      <c r="P14" s="96">
        <f t="shared" si="3"/>
        <v>0</v>
      </c>
      <c r="Q14" s="97" t="s">
        <v>207</v>
      </c>
      <c r="R14" s="67">
        <v>36</v>
      </c>
      <c r="S14" s="67" t="s">
        <v>255</v>
      </c>
    </row>
    <row r="15" spans="1:19" ht="12.75">
      <c r="A15" s="56" t="s">
        <v>59</v>
      </c>
      <c r="B15" s="57" t="s">
        <v>160</v>
      </c>
      <c r="C15" s="58" t="s">
        <v>155</v>
      </c>
      <c r="D15" s="59" t="s">
        <v>32</v>
      </c>
      <c r="E15" s="60">
        <v>2933</v>
      </c>
      <c r="F15" s="60" t="s">
        <v>54</v>
      </c>
      <c r="G15" s="61">
        <v>3</v>
      </c>
      <c r="H15" s="91"/>
      <c r="I15" s="92">
        <v>24</v>
      </c>
      <c r="J15" s="92">
        <v>23</v>
      </c>
      <c r="K15" s="92">
        <v>24</v>
      </c>
      <c r="L15" s="93">
        <v>27</v>
      </c>
      <c r="M15" s="94">
        <f t="shared" si="0"/>
        <v>98</v>
      </c>
      <c r="N15" s="95">
        <f t="shared" si="1"/>
        <v>24.5</v>
      </c>
      <c r="O15" s="96">
        <f t="shared" si="2"/>
        <v>4</v>
      </c>
      <c r="P15" s="96">
        <f t="shared" si="3"/>
        <v>0</v>
      </c>
      <c r="Q15" s="97" t="s">
        <v>207</v>
      </c>
      <c r="R15" s="67">
        <v>36</v>
      </c>
      <c r="S15" s="67" t="s">
        <v>257</v>
      </c>
    </row>
    <row r="16" spans="1:19" ht="12.75">
      <c r="A16" s="56" t="s">
        <v>61</v>
      </c>
      <c r="B16" s="57" t="s">
        <v>137</v>
      </c>
      <c r="C16" s="58" t="s">
        <v>138</v>
      </c>
      <c r="D16" s="59" t="s">
        <v>84</v>
      </c>
      <c r="E16" s="60">
        <v>2589</v>
      </c>
      <c r="F16" s="60" t="s">
        <v>54</v>
      </c>
      <c r="G16" s="61">
        <v>4</v>
      </c>
      <c r="H16" s="91"/>
      <c r="I16" s="92">
        <v>25</v>
      </c>
      <c r="J16" s="92">
        <v>23</v>
      </c>
      <c r="K16" s="92">
        <v>27</v>
      </c>
      <c r="L16" s="93">
        <v>23</v>
      </c>
      <c r="M16" s="94">
        <f t="shared" si="0"/>
        <v>98</v>
      </c>
      <c r="N16" s="95">
        <f t="shared" si="1"/>
        <v>24.5</v>
      </c>
      <c r="O16" s="96">
        <f t="shared" si="2"/>
        <v>4</v>
      </c>
      <c r="P16" s="96">
        <f t="shared" si="3"/>
        <v>2</v>
      </c>
      <c r="Q16" s="97" t="s">
        <v>207</v>
      </c>
      <c r="R16" s="67">
        <v>36</v>
      </c>
      <c r="S16" s="67" t="s">
        <v>257</v>
      </c>
    </row>
    <row r="17" spans="1:19" ht="12.75">
      <c r="A17" s="56" t="s">
        <v>63</v>
      </c>
      <c r="B17" s="57" t="s">
        <v>77</v>
      </c>
      <c r="C17" s="58" t="s">
        <v>164</v>
      </c>
      <c r="D17" s="59" t="s">
        <v>32</v>
      </c>
      <c r="E17" s="60">
        <v>2503</v>
      </c>
      <c r="F17" s="60" t="s">
        <v>54</v>
      </c>
      <c r="G17" s="61">
        <v>3</v>
      </c>
      <c r="H17" s="91"/>
      <c r="I17" s="92">
        <v>27</v>
      </c>
      <c r="J17" s="92">
        <v>27</v>
      </c>
      <c r="K17" s="92">
        <v>24</v>
      </c>
      <c r="L17" s="93">
        <v>22</v>
      </c>
      <c r="M17" s="94">
        <f t="shared" si="0"/>
        <v>100</v>
      </c>
      <c r="N17" s="95">
        <f t="shared" si="1"/>
        <v>25</v>
      </c>
      <c r="O17" s="96">
        <f t="shared" si="2"/>
        <v>5</v>
      </c>
      <c r="P17" s="96">
        <f t="shared" si="3"/>
        <v>3</v>
      </c>
      <c r="Q17" s="97">
        <v>29</v>
      </c>
      <c r="R17" s="67">
        <f aca="true" t="shared" si="4" ref="R17:R28">Q17</f>
        <v>29</v>
      </c>
      <c r="S17" s="67" t="s">
        <v>257</v>
      </c>
    </row>
    <row r="18" spans="1:19" ht="12.75">
      <c r="A18" s="56" t="s">
        <v>65</v>
      </c>
      <c r="B18" s="57" t="s">
        <v>198</v>
      </c>
      <c r="C18" s="58" t="s">
        <v>73</v>
      </c>
      <c r="D18" s="59" t="s">
        <v>25</v>
      </c>
      <c r="E18" s="60">
        <v>408</v>
      </c>
      <c r="F18" s="60" t="s">
        <v>54</v>
      </c>
      <c r="G18" s="61">
        <v>2</v>
      </c>
      <c r="H18" s="91"/>
      <c r="I18" s="92">
        <v>25</v>
      </c>
      <c r="J18" s="92">
        <v>27</v>
      </c>
      <c r="K18" s="92">
        <v>24</v>
      </c>
      <c r="L18" s="93">
        <v>25</v>
      </c>
      <c r="M18" s="94">
        <f t="shared" si="0"/>
        <v>101</v>
      </c>
      <c r="N18" s="95">
        <f t="shared" si="1"/>
        <v>25.25</v>
      </c>
      <c r="O18" s="96">
        <f t="shared" si="2"/>
        <v>3</v>
      </c>
      <c r="P18" s="96">
        <f t="shared" si="3"/>
        <v>0</v>
      </c>
      <c r="Q18" s="97">
        <v>24</v>
      </c>
      <c r="R18" s="67">
        <f t="shared" si="4"/>
        <v>24</v>
      </c>
      <c r="S18" s="67" t="s">
        <v>255</v>
      </c>
    </row>
    <row r="19" spans="1:19" ht="12.75">
      <c r="A19" s="56" t="s">
        <v>68</v>
      </c>
      <c r="B19" s="57" t="s">
        <v>95</v>
      </c>
      <c r="C19" s="58" t="s">
        <v>96</v>
      </c>
      <c r="D19" s="59" t="s">
        <v>17</v>
      </c>
      <c r="E19" s="60">
        <v>1367</v>
      </c>
      <c r="F19" s="60" t="s">
        <v>54</v>
      </c>
      <c r="G19" s="61">
        <v>4</v>
      </c>
      <c r="H19" s="91"/>
      <c r="I19" s="92">
        <v>27</v>
      </c>
      <c r="J19" s="92">
        <v>27</v>
      </c>
      <c r="K19" s="92">
        <v>27</v>
      </c>
      <c r="L19" s="93">
        <v>20</v>
      </c>
      <c r="M19" s="94">
        <f t="shared" si="0"/>
        <v>101</v>
      </c>
      <c r="N19" s="95">
        <f t="shared" si="1"/>
        <v>25.25</v>
      </c>
      <c r="O19" s="96">
        <f t="shared" si="2"/>
        <v>7</v>
      </c>
      <c r="P19" s="96">
        <f t="shared" si="3"/>
        <v>0</v>
      </c>
      <c r="Q19" s="97">
        <v>24</v>
      </c>
      <c r="R19" s="67">
        <f t="shared" si="4"/>
        <v>24</v>
      </c>
      <c r="S19" s="67" t="s">
        <v>258</v>
      </c>
    </row>
    <row r="20" spans="1:19" ht="12.75">
      <c r="A20" s="56" t="s">
        <v>69</v>
      </c>
      <c r="B20" s="57" t="s">
        <v>162</v>
      </c>
      <c r="C20" s="58" t="s">
        <v>163</v>
      </c>
      <c r="D20" s="59" t="s">
        <v>25</v>
      </c>
      <c r="E20" s="60">
        <v>3066</v>
      </c>
      <c r="F20" s="60" t="s">
        <v>54</v>
      </c>
      <c r="G20" s="61">
        <v>4</v>
      </c>
      <c r="H20" s="91"/>
      <c r="I20" s="92">
        <v>31</v>
      </c>
      <c r="J20" s="92">
        <v>20</v>
      </c>
      <c r="K20" s="92">
        <v>26</v>
      </c>
      <c r="L20" s="93">
        <v>24</v>
      </c>
      <c r="M20" s="94">
        <f t="shared" si="0"/>
        <v>101</v>
      </c>
      <c r="N20" s="95">
        <f t="shared" si="1"/>
        <v>25.25</v>
      </c>
      <c r="O20" s="96">
        <f t="shared" si="2"/>
        <v>11</v>
      </c>
      <c r="P20" s="96">
        <f t="shared" si="3"/>
        <v>2</v>
      </c>
      <c r="Q20" s="97">
        <v>24</v>
      </c>
      <c r="R20" s="67">
        <f t="shared" si="4"/>
        <v>24</v>
      </c>
      <c r="S20" s="67" t="s">
        <v>257</v>
      </c>
    </row>
    <row r="21" spans="1:19" ht="12.75">
      <c r="A21" s="56" t="s">
        <v>71</v>
      </c>
      <c r="B21" s="57" t="s">
        <v>62</v>
      </c>
      <c r="C21" s="58" t="s">
        <v>73</v>
      </c>
      <c r="D21" s="59" t="s">
        <v>25</v>
      </c>
      <c r="E21" s="60">
        <v>2560</v>
      </c>
      <c r="F21" s="60" t="s">
        <v>54</v>
      </c>
      <c r="G21" s="61">
        <v>4</v>
      </c>
      <c r="H21" s="91"/>
      <c r="I21" s="92">
        <v>26</v>
      </c>
      <c r="J21" s="92">
        <v>28</v>
      </c>
      <c r="K21" s="92">
        <v>23</v>
      </c>
      <c r="L21" s="93">
        <v>25</v>
      </c>
      <c r="M21" s="94">
        <f t="shared" si="0"/>
        <v>102</v>
      </c>
      <c r="N21" s="95">
        <f t="shared" si="1"/>
        <v>25.5</v>
      </c>
      <c r="O21" s="96">
        <f t="shared" si="2"/>
        <v>5</v>
      </c>
      <c r="P21" s="96">
        <f t="shared" si="3"/>
        <v>1</v>
      </c>
      <c r="Q21" s="97">
        <v>18</v>
      </c>
      <c r="R21" s="67">
        <f t="shared" si="4"/>
        <v>18</v>
      </c>
      <c r="S21" s="67" t="s">
        <v>257</v>
      </c>
    </row>
    <row r="22" spans="1:19" ht="12.75">
      <c r="A22" s="56" t="s">
        <v>74</v>
      </c>
      <c r="B22" s="57" t="s">
        <v>119</v>
      </c>
      <c r="C22" s="58" t="s">
        <v>153</v>
      </c>
      <c r="D22" s="59" t="s">
        <v>17</v>
      </c>
      <c r="E22" s="60">
        <v>2106</v>
      </c>
      <c r="F22" s="60" t="s">
        <v>54</v>
      </c>
      <c r="G22" s="61">
        <v>3</v>
      </c>
      <c r="H22" s="91"/>
      <c r="I22" s="92">
        <v>29</v>
      </c>
      <c r="J22" s="92">
        <v>24</v>
      </c>
      <c r="K22" s="92">
        <v>23</v>
      </c>
      <c r="L22" s="93">
        <v>26</v>
      </c>
      <c r="M22" s="94">
        <f t="shared" si="0"/>
        <v>102</v>
      </c>
      <c r="N22" s="95">
        <f t="shared" si="1"/>
        <v>25.5</v>
      </c>
      <c r="O22" s="96">
        <f t="shared" si="2"/>
        <v>6</v>
      </c>
      <c r="P22" s="96">
        <f t="shared" si="3"/>
        <v>2</v>
      </c>
      <c r="Q22" s="97">
        <v>18</v>
      </c>
      <c r="R22" s="67">
        <f t="shared" si="4"/>
        <v>18</v>
      </c>
      <c r="S22" s="67" t="s">
        <v>257</v>
      </c>
    </row>
    <row r="23" spans="1:19" ht="12.75">
      <c r="A23" s="56" t="s">
        <v>75</v>
      </c>
      <c r="B23" s="57" t="s">
        <v>156</v>
      </c>
      <c r="C23" s="58" t="s">
        <v>7</v>
      </c>
      <c r="D23" s="59" t="s">
        <v>84</v>
      </c>
      <c r="E23" s="60">
        <v>2403</v>
      </c>
      <c r="F23" s="60" t="s">
        <v>54</v>
      </c>
      <c r="G23" s="61">
        <v>3</v>
      </c>
      <c r="H23" s="98"/>
      <c r="I23" s="92">
        <v>23</v>
      </c>
      <c r="J23" s="92">
        <v>25</v>
      </c>
      <c r="K23" s="92">
        <v>29</v>
      </c>
      <c r="L23" s="93">
        <v>26</v>
      </c>
      <c r="M23" s="94">
        <f t="shared" si="0"/>
        <v>103</v>
      </c>
      <c r="N23" s="95">
        <f t="shared" si="1"/>
        <v>25.75</v>
      </c>
      <c r="O23" s="96">
        <f t="shared" si="2"/>
        <v>6</v>
      </c>
      <c r="P23" s="96">
        <f t="shared" si="3"/>
        <v>1</v>
      </c>
      <c r="Q23" s="97">
        <v>13</v>
      </c>
      <c r="R23" s="67">
        <f t="shared" si="4"/>
        <v>13</v>
      </c>
      <c r="S23" s="67" t="s">
        <v>257</v>
      </c>
    </row>
    <row r="24" spans="1:19" ht="12.75">
      <c r="A24" s="56" t="s">
        <v>76</v>
      </c>
      <c r="B24" s="57" t="s">
        <v>159</v>
      </c>
      <c r="C24" s="58" t="s">
        <v>16</v>
      </c>
      <c r="D24" s="59" t="s">
        <v>84</v>
      </c>
      <c r="E24" s="60">
        <v>3051</v>
      </c>
      <c r="F24" s="60" t="s">
        <v>54</v>
      </c>
      <c r="G24" s="61" t="s">
        <v>89</v>
      </c>
      <c r="H24" s="99"/>
      <c r="I24" s="92">
        <v>24</v>
      </c>
      <c r="J24" s="92">
        <v>24</v>
      </c>
      <c r="K24" s="92">
        <v>25</v>
      </c>
      <c r="L24" s="93">
        <v>30</v>
      </c>
      <c r="M24" s="94">
        <f t="shared" si="0"/>
        <v>103</v>
      </c>
      <c r="N24" s="95">
        <f t="shared" si="1"/>
        <v>25.75</v>
      </c>
      <c r="O24" s="96">
        <f t="shared" si="2"/>
        <v>6</v>
      </c>
      <c r="P24" s="96">
        <f t="shared" si="3"/>
        <v>1</v>
      </c>
      <c r="Q24" s="97">
        <v>13</v>
      </c>
      <c r="R24" s="67">
        <f t="shared" si="4"/>
        <v>13</v>
      </c>
      <c r="S24" s="67" t="s">
        <v>257</v>
      </c>
    </row>
    <row r="25" spans="1:19" ht="12.75">
      <c r="A25" s="56" t="s">
        <v>78</v>
      </c>
      <c r="B25" s="57" t="s">
        <v>93</v>
      </c>
      <c r="C25" s="58" t="s">
        <v>94</v>
      </c>
      <c r="D25" s="59" t="s">
        <v>84</v>
      </c>
      <c r="E25" s="60">
        <v>1435</v>
      </c>
      <c r="F25" s="60" t="s">
        <v>54</v>
      </c>
      <c r="G25" s="61">
        <v>4</v>
      </c>
      <c r="H25" s="99"/>
      <c r="I25" s="92">
        <v>25</v>
      </c>
      <c r="J25" s="92">
        <v>23</v>
      </c>
      <c r="K25" s="92">
        <v>27</v>
      </c>
      <c r="L25" s="93">
        <v>31</v>
      </c>
      <c r="M25" s="94">
        <f t="shared" si="0"/>
        <v>106</v>
      </c>
      <c r="N25" s="95">
        <f t="shared" si="1"/>
        <v>26.5</v>
      </c>
      <c r="O25" s="96">
        <f t="shared" si="2"/>
        <v>8</v>
      </c>
      <c r="P25" s="96">
        <f t="shared" si="3"/>
        <v>2</v>
      </c>
      <c r="Q25" s="97">
        <v>8</v>
      </c>
      <c r="R25" s="67">
        <f t="shared" si="4"/>
        <v>8</v>
      </c>
      <c r="S25" s="67" t="s">
        <v>257</v>
      </c>
    </row>
    <row r="26" spans="1:19" ht="12.75">
      <c r="A26" s="56" t="s">
        <v>80</v>
      </c>
      <c r="B26" s="57" t="s">
        <v>86</v>
      </c>
      <c r="C26" s="58" t="s">
        <v>87</v>
      </c>
      <c r="D26" s="59" t="s">
        <v>31</v>
      </c>
      <c r="E26" s="60">
        <v>712</v>
      </c>
      <c r="F26" s="60" t="s">
        <v>54</v>
      </c>
      <c r="G26" s="61">
        <v>4</v>
      </c>
      <c r="H26" s="99"/>
      <c r="I26" s="92">
        <v>28</v>
      </c>
      <c r="J26" s="92">
        <v>26</v>
      </c>
      <c r="K26" s="92">
        <v>27</v>
      </c>
      <c r="L26" s="93">
        <v>26</v>
      </c>
      <c r="M26" s="94">
        <f>SUM(I26:L26)</f>
        <v>107</v>
      </c>
      <c r="N26" s="95">
        <f t="shared" si="1"/>
        <v>26.75</v>
      </c>
      <c r="O26" s="96">
        <f>MAX(I26:L26)-MIN(I26:L26)</f>
        <v>2</v>
      </c>
      <c r="P26" s="96">
        <f>SMALL(I26:L26,3)-SMALL(I26:L26,2)</f>
        <v>1</v>
      </c>
      <c r="Q26" s="97">
        <v>6</v>
      </c>
      <c r="R26" s="67">
        <f t="shared" si="4"/>
        <v>6</v>
      </c>
      <c r="S26" s="67" t="s">
        <v>258</v>
      </c>
    </row>
    <row r="27" spans="1:19" ht="12.75">
      <c r="A27" s="56" t="s">
        <v>81</v>
      </c>
      <c r="B27" s="57" t="s">
        <v>168</v>
      </c>
      <c r="C27" s="58" t="s">
        <v>16</v>
      </c>
      <c r="D27" s="59" t="s">
        <v>161</v>
      </c>
      <c r="E27" s="60">
        <v>2399</v>
      </c>
      <c r="F27" s="60" t="s">
        <v>54</v>
      </c>
      <c r="G27" s="61">
        <v>3</v>
      </c>
      <c r="H27" s="91"/>
      <c r="I27" s="92">
        <v>28</v>
      </c>
      <c r="J27" s="92">
        <v>26</v>
      </c>
      <c r="K27" s="92">
        <v>28</v>
      </c>
      <c r="L27" s="93">
        <v>26</v>
      </c>
      <c r="M27" s="94">
        <f t="shared" si="0"/>
        <v>108</v>
      </c>
      <c r="N27" s="95">
        <f t="shared" si="1"/>
        <v>27</v>
      </c>
      <c r="O27" s="96">
        <f t="shared" si="2"/>
        <v>2</v>
      </c>
      <c r="P27" s="96">
        <f t="shared" si="3"/>
        <v>2</v>
      </c>
      <c r="Q27" s="97">
        <v>2</v>
      </c>
      <c r="R27" s="67">
        <f t="shared" si="4"/>
        <v>2</v>
      </c>
      <c r="S27" s="67" t="s">
        <v>257</v>
      </c>
    </row>
    <row r="28" spans="1:19" ht="12.75">
      <c r="A28" s="56" t="s">
        <v>85</v>
      </c>
      <c r="B28" s="57" t="s">
        <v>157</v>
      </c>
      <c r="C28" s="58" t="s">
        <v>158</v>
      </c>
      <c r="D28" s="59" t="s">
        <v>25</v>
      </c>
      <c r="E28" s="60">
        <v>1324</v>
      </c>
      <c r="F28" s="60" t="s">
        <v>54</v>
      </c>
      <c r="G28" s="61">
        <v>4</v>
      </c>
      <c r="H28" s="91"/>
      <c r="I28" s="92">
        <v>25</v>
      </c>
      <c r="J28" s="92">
        <v>31</v>
      </c>
      <c r="K28" s="92">
        <v>23</v>
      </c>
      <c r="L28" s="93">
        <v>29</v>
      </c>
      <c r="M28" s="94">
        <f>SUM(I28:L28)</f>
        <v>108</v>
      </c>
      <c r="N28" s="95">
        <f>M28/4</f>
        <v>27</v>
      </c>
      <c r="O28" s="96">
        <f>MAX(I28:L28)-MIN(I28:L28)</f>
        <v>8</v>
      </c>
      <c r="P28" s="96">
        <f>SMALL(I28:L28,3)-SMALL(I28:L28,2)</f>
        <v>4</v>
      </c>
      <c r="Q28" s="97">
        <v>2</v>
      </c>
      <c r="R28" s="67">
        <f t="shared" si="4"/>
        <v>2</v>
      </c>
      <c r="S28" s="67" t="s">
        <v>257</v>
      </c>
    </row>
    <row r="29" spans="1:19" ht="12.75">
      <c r="A29" s="56" t="s">
        <v>88</v>
      </c>
      <c r="B29" s="57" t="s">
        <v>165</v>
      </c>
      <c r="C29" s="58" t="s">
        <v>166</v>
      </c>
      <c r="D29" s="59" t="s">
        <v>32</v>
      </c>
      <c r="E29" s="60">
        <v>3010</v>
      </c>
      <c r="F29" s="60" t="s">
        <v>54</v>
      </c>
      <c r="G29" s="61">
        <v>3</v>
      </c>
      <c r="H29" s="91"/>
      <c r="I29" s="92">
        <v>27</v>
      </c>
      <c r="J29" s="92">
        <v>29</v>
      </c>
      <c r="K29" s="92">
        <v>28</v>
      </c>
      <c r="L29" s="93">
        <v>26</v>
      </c>
      <c r="M29" s="94">
        <f t="shared" si="0"/>
        <v>110</v>
      </c>
      <c r="N29" s="95">
        <f t="shared" si="1"/>
        <v>27.5</v>
      </c>
      <c r="O29" s="96">
        <f t="shared" si="2"/>
        <v>3</v>
      </c>
      <c r="P29" s="96">
        <f t="shared" si="3"/>
        <v>1</v>
      </c>
      <c r="Q29" s="97"/>
      <c r="R29" s="67"/>
      <c r="S29" s="67" t="s">
        <v>257</v>
      </c>
    </row>
    <row r="30" spans="1:19" ht="12.75">
      <c r="A30" s="56" t="s">
        <v>90</v>
      </c>
      <c r="B30" s="57" t="s">
        <v>197</v>
      </c>
      <c r="C30" s="58" t="s">
        <v>10</v>
      </c>
      <c r="D30" s="59" t="s">
        <v>32</v>
      </c>
      <c r="E30" s="60">
        <v>444</v>
      </c>
      <c r="F30" s="60" t="s">
        <v>54</v>
      </c>
      <c r="G30" s="61">
        <v>3</v>
      </c>
      <c r="H30" s="91">
        <v>32</v>
      </c>
      <c r="I30" s="92">
        <v>25</v>
      </c>
      <c r="J30" s="92">
        <v>28</v>
      </c>
      <c r="K30" s="92">
        <v>28</v>
      </c>
      <c r="L30" s="93">
        <v>30</v>
      </c>
      <c r="M30" s="94">
        <f t="shared" si="0"/>
        <v>111</v>
      </c>
      <c r="N30" s="95">
        <f t="shared" si="1"/>
        <v>27.75</v>
      </c>
      <c r="O30" s="96">
        <f t="shared" si="2"/>
        <v>5</v>
      </c>
      <c r="P30" s="96">
        <f t="shared" si="3"/>
        <v>0</v>
      </c>
      <c r="Q30" s="97"/>
      <c r="R30" s="67"/>
      <c r="S30" s="67" t="s">
        <v>257</v>
      </c>
    </row>
    <row r="31" spans="1:19" ht="12.75">
      <c r="A31" s="56" t="s">
        <v>91</v>
      </c>
      <c r="B31" s="57" t="s">
        <v>30</v>
      </c>
      <c r="C31" s="58" t="s">
        <v>16</v>
      </c>
      <c r="D31" s="59" t="s">
        <v>161</v>
      </c>
      <c r="E31" s="60">
        <v>2396</v>
      </c>
      <c r="F31" s="60" t="s">
        <v>54</v>
      </c>
      <c r="G31" s="61">
        <v>3</v>
      </c>
      <c r="H31" s="91"/>
      <c r="I31" s="92">
        <v>24</v>
      </c>
      <c r="J31" s="92">
        <v>33</v>
      </c>
      <c r="K31" s="92">
        <v>28</v>
      </c>
      <c r="L31" s="93">
        <v>30</v>
      </c>
      <c r="M31" s="94">
        <f t="shared" si="0"/>
        <v>115</v>
      </c>
      <c r="N31" s="95">
        <f t="shared" si="1"/>
        <v>28.75</v>
      </c>
      <c r="O31" s="96">
        <f t="shared" si="2"/>
        <v>9</v>
      </c>
      <c r="P31" s="96">
        <f t="shared" si="3"/>
        <v>2</v>
      </c>
      <c r="Q31" s="97"/>
      <c r="R31" s="67"/>
      <c r="S31" s="67" t="s">
        <v>257</v>
      </c>
    </row>
    <row r="32" spans="1:19" ht="12.75">
      <c r="A32" s="56" t="s">
        <v>92</v>
      </c>
      <c r="B32" s="57" t="s">
        <v>167</v>
      </c>
      <c r="C32" s="58" t="s">
        <v>55</v>
      </c>
      <c r="D32" s="59" t="s">
        <v>32</v>
      </c>
      <c r="E32" s="60">
        <v>2932</v>
      </c>
      <c r="F32" s="60" t="s">
        <v>54</v>
      </c>
      <c r="G32" s="61">
        <v>4</v>
      </c>
      <c r="H32" s="91"/>
      <c r="I32" s="92">
        <v>37</v>
      </c>
      <c r="J32" s="92">
        <v>26</v>
      </c>
      <c r="K32" s="92">
        <v>26</v>
      </c>
      <c r="L32" s="93">
        <v>26</v>
      </c>
      <c r="M32" s="94">
        <f t="shared" si="0"/>
        <v>115</v>
      </c>
      <c r="N32" s="95">
        <f t="shared" si="1"/>
        <v>28.75</v>
      </c>
      <c r="O32" s="96">
        <f t="shared" si="2"/>
        <v>11</v>
      </c>
      <c r="P32" s="96">
        <f t="shared" si="3"/>
        <v>0</v>
      </c>
      <c r="Q32" s="97"/>
      <c r="R32" s="67"/>
      <c r="S32" s="67" t="s">
        <v>257</v>
      </c>
    </row>
    <row r="33" spans="1:19" ht="12.75">
      <c r="A33" s="56" t="s">
        <v>192</v>
      </c>
      <c r="B33" s="57" t="s">
        <v>77</v>
      </c>
      <c r="C33" s="58" t="s">
        <v>70</v>
      </c>
      <c r="D33" s="59" t="s">
        <v>32</v>
      </c>
      <c r="E33" s="60">
        <v>2502</v>
      </c>
      <c r="F33" s="60" t="s">
        <v>54</v>
      </c>
      <c r="G33" s="61">
        <v>3</v>
      </c>
      <c r="H33" s="91"/>
      <c r="I33" s="92">
        <v>28</v>
      </c>
      <c r="J33" s="92">
        <v>33</v>
      </c>
      <c r="K33" s="92">
        <v>28</v>
      </c>
      <c r="L33" s="93">
        <v>27</v>
      </c>
      <c r="M33" s="94">
        <f t="shared" si="0"/>
        <v>116</v>
      </c>
      <c r="N33" s="95">
        <f t="shared" si="1"/>
        <v>29</v>
      </c>
      <c r="O33" s="96">
        <f t="shared" si="2"/>
        <v>6</v>
      </c>
      <c r="P33" s="96">
        <f t="shared" si="3"/>
        <v>0</v>
      </c>
      <c r="Q33" s="97"/>
      <c r="R33" s="67"/>
      <c r="S33" s="67"/>
    </row>
    <row r="34" spans="1:19" ht="12.75">
      <c r="A34" s="56" t="s">
        <v>193</v>
      </c>
      <c r="B34" s="57" t="s">
        <v>196</v>
      </c>
      <c r="C34" s="58" t="s">
        <v>73</v>
      </c>
      <c r="D34" s="59" t="s">
        <v>17</v>
      </c>
      <c r="E34" s="60">
        <v>1278</v>
      </c>
      <c r="F34" s="60" t="s">
        <v>54</v>
      </c>
      <c r="G34" s="61">
        <v>4</v>
      </c>
      <c r="H34" s="91"/>
      <c r="I34" s="92">
        <v>36</v>
      </c>
      <c r="J34" s="92">
        <v>35</v>
      </c>
      <c r="K34" s="92">
        <v>27</v>
      </c>
      <c r="L34" s="93">
        <v>26</v>
      </c>
      <c r="M34" s="94">
        <f>SUM(I34:L34)</f>
        <v>124</v>
      </c>
      <c r="N34" s="95">
        <f t="shared" si="1"/>
        <v>31</v>
      </c>
      <c r="O34" s="96">
        <f>MAX(I34:L34)-MIN(I34:L34)</f>
        <v>10</v>
      </c>
      <c r="P34" s="96">
        <f>SMALL(I34:L34,3)-SMALL(I34:L34,2)</f>
        <v>8</v>
      </c>
      <c r="Q34" s="97"/>
      <c r="R34" s="67"/>
      <c r="S34" s="67" t="s">
        <v>258</v>
      </c>
    </row>
    <row r="35" spans="1:19" ht="12.75">
      <c r="A35" s="56" t="s">
        <v>194</v>
      </c>
      <c r="B35" s="57" t="s">
        <v>195</v>
      </c>
      <c r="C35" s="58" t="s">
        <v>73</v>
      </c>
      <c r="D35" s="59" t="s">
        <v>25</v>
      </c>
      <c r="E35" s="60">
        <v>2130</v>
      </c>
      <c r="F35" s="60" t="s">
        <v>54</v>
      </c>
      <c r="G35" s="61">
        <v>4</v>
      </c>
      <c r="H35" s="91"/>
      <c r="I35" s="92">
        <v>31</v>
      </c>
      <c r="J35" s="92">
        <v>32</v>
      </c>
      <c r="K35" s="92">
        <v>34</v>
      </c>
      <c r="L35" s="93">
        <v>30</v>
      </c>
      <c r="M35" s="94">
        <f>SUM(I35:L35)</f>
        <v>127</v>
      </c>
      <c r="N35" s="95">
        <f t="shared" si="1"/>
        <v>31.75</v>
      </c>
      <c r="O35" s="96">
        <f>MAX(I35:L35)-MIN(I35:L35)</f>
        <v>4</v>
      </c>
      <c r="P35" s="96">
        <f>SMALL(I35:L35,3)-SMALL(I35:L35,2)</f>
        <v>1</v>
      </c>
      <c r="Q35" s="97"/>
      <c r="R35" s="67"/>
      <c r="S35" s="67"/>
    </row>
    <row r="36" spans="1:19" ht="12.75">
      <c r="A36" s="56" t="s">
        <v>201</v>
      </c>
      <c r="B36" s="57" t="s">
        <v>169</v>
      </c>
      <c r="C36" s="58" t="s">
        <v>10</v>
      </c>
      <c r="D36" s="59" t="s">
        <v>32</v>
      </c>
      <c r="E36" s="60">
        <v>1317</v>
      </c>
      <c r="F36" s="60" t="s">
        <v>54</v>
      </c>
      <c r="G36" s="61" t="s">
        <v>89</v>
      </c>
      <c r="H36" s="91"/>
      <c r="I36" s="92">
        <v>40</v>
      </c>
      <c r="J36" s="92">
        <v>46</v>
      </c>
      <c r="K36" s="92">
        <v>37</v>
      </c>
      <c r="L36" s="93">
        <v>29</v>
      </c>
      <c r="M36" s="94">
        <f>SUM(I36:L36)</f>
        <v>152</v>
      </c>
      <c r="N36" s="95">
        <f t="shared" si="1"/>
        <v>38</v>
      </c>
      <c r="O36" s="96">
        <f>MAX(I36:L36)-MIN(I36:L36)</f>
        <v>17</v>
      </c>
      <c r="P36" s="96">
        <f>SMALL(I36:L36,3)-SMALL(I36:L36,2)</f>
        <v>3</v>
      </c>
      <c r="Q36" s="97"/>
      <c r="R36" s="67"/>
      <c r="S36" s="67"/>
    </row>
    <row r="38" ht="12.75">
      <c r="D38" s="68"/>
    </row>
    <row r="39" spans="2:14" ht="12.75">
      <c r="B39" s="69" t="s">
        <v>97</v>
      </c>
      <c r="D39" s="114">
        <f>EVEN(SUM(N39:N44))</f>
        <v>22</v>
      </c>
      <c r="I39" s="70" t="s">
        <v>56</v>
      </c>
      <c r="J39" s="71"/>
      <c r="K39" s="72">
        <v>0</v>
      </c>
      <c r="L39" s="73" t="s">
        <v>64</v>
      </c>
      <c r="M39" s="74">
        <v>1.2</v>
      </c>
      <c r="N39" s="75">
        <f aca="true" t="shared" si="5" ref="N39:N44">K39*M39</f>
        <v>0</v>
      </c>
    </row>
    <row r="40" spans="2:14" ht="12.75">
      <c r="B40" s="69" t="s">
        <v>98</v>
      </c>
      <c r="D40" s="68"/>
      <c r="I40" s="76">
        <v>1</v>
      </c>
      <c r="J40" s="71"/>
      <c r="K40" s="72">
        <v>2</v>
      </c>
      <c r="L40" s="73" t="s">
        <v>64</v>
      </c>
      <c r="M40" s="74">
        <v>1.2</v>
      </c>
      <c r="N40" s="75">
        <f t="shared" si="5"/>
        <v>2.4</v>
      </c>
    </row>
    <row r="41" spans="2:14" ht="12.75">
      <c r="B41" s="23" t="s">
        <v>99</v>
      </c>
      <c r="D41" s="112">
        <f>D39/2</f>
        <v>11</v>
      </c>
      <c r="I41" s="76">
        <v>2</v>
      </c>
      <c r="J41" s="71"/>
      <c r="K41" s="72">
        <v>5</v>
      </c>
      <c r="L41" s="73" t="s">
        <v>64</v>
      </c>
      <c r="M41" s="74">
        <v>1</v>
      </c>
      <c r="N41" s="75">
        <f t="shared" si="5"/>
        <v>5</v>
      </c>
    </row>
    <row r="42" spans="9:14" ht="12.75">
      <c r="I42" s="76">
        <v>3</v>
      </c>
      <c r="J42" s="71"/>
      <c r="K42" s="72">
        <v>10</v>
      </c>
      <c r="L42" s="73" t="s">
        <v>64</v>
      </c>
      <c r="M42" s="74">
        <v>0.7</v>
      </c>
      <c r="N42" s="75">
        <f t="shared" si="5"/>
        <v>7</v>
      </c>
    </row>
    <row r="43" spans="2:14" ht="12.75">
      <c r="B43" s="23" t="s">
        <v>100</v>
      </c>
      <c r="D43" s="113">
        <f>ROUND((M7+M8+M9+M10+M11)/5,0)</f>
        <v>89</v>
      </c>
      <c r="I43" s="76">
        <v>4</v>
      </c>
      <c r="J43" s="71"/>
      <c r="K43" s="72">
        <v>11</v>
      </c>
      <c r="L43" s="73" t="s">
        <v>64</v>
      </c>
      <c r="M43" s="74">
        <v>0.5</v>
      </c>
      <c r="N43" s="75">
        <f t="shared" si="5"/>
        <v>5.5</v>
      </c>
    </row>
    <row r="44" spans="4:14" ht="12.75">
      <c r="D44" s="33"/>
      <c r="I44" s="77" t="s">
        <v>89</v>
      </c>
      <c r="J44" s="71"/>
      <c r="K44" s="72">
        <v>2</v>
      </c>
      <c r="L44" s="73" t="s">
        <v>64</v>
      </c>
      <c r="M44" s="74">
        <v>0.3</v>
      </c>
      <c r="N44" s="75">
        <f t="shared" si="5"/>
        <v>0.6</v>
      </c>
    </row>
    <row r="45" spans="14:19" ht="12.75">
      <c r="N45" s="26"/>
      <c r="Q45" s="32"/>
      <c r="S45" s="33"/>
    </row>
    <row r="46" spans="2:5" ht="12.75">
      <c r="B46" s="69" t="s">
        <v>254</v>
      </c>
      <c r="D46" s="192" t="s">
        <v>255</v>
      </c>
      <c r="E46" s="193" t="s">
        <v>256</v>
      </c>
    </row>
    <row r="47" spans="4:5" ht="12.75">
      <c r="D47" s="192" t="s">
        <v>257</v>
      </c>
      <c r="E47" s="193" t="s">
        <v>259</v>
      </c>
    </row>
    <row r="48" spans="4:5" ht="12.75">
      <c r="D48" s="192" t="s">
        <v>258</v>
      </c>
      <c r="E48" s="193" t="s">
        <v>260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625" style="22" customWidth="1"/>
    <col min="2" max="2" width="12.25390625" style="23" customWidth="1"/>
    <col min="3" max="3" width="7.75390625" style="24" customWidth="1"/>
    <col min="4" max="4" width="8.75390625" style="25" customWidth="1"/>
    <col min="5" max="5" width="4.375" style="26" customWidth="1"/>
    <col min="6" max="6" width="3.375" style="26" customWidth="1"/>
    <col min="7" max="7" width="2.25390625" style="27" customWidth="1"/>
    <col min="8" max="8" width="0.875" style="25" customWidth="1"/>
    <col min="9" max="11" width="3.00390625" style="28" customWidth="1"/>
    <col min="12" max="12" width="3.00390625" style="29" customWidth="1"/>
    <col min="13" max="13" width="4.00390625" style="30" customWidth="1"/>
    <col min="14" max="14" width="5.75390625" style="31" customWidth="1"/>
    <col min="15" max="16" width="2.875" style="26" customWidth="1"/>
    <col min="17" max="17" width="5.25390625" style="26" customWidth="1"/>
    <col min="18" max="18" width="4.00390625" style="33" customWidth="1"/>
    <col min="19" max="19" width="4.875" style="32" bestFit="1" customWidth="1"/>
    <col min="20" max="20" width="3.125" style="33" bestFit="1" customWidth="1"/>
    <col min="21" max="16384" width="9.125" style="33" customWidth="1"/>
  </cols>
  <sheetData>
    <row r="1" ht="13.5" thickBot="1"/>
    <row r="2" spans="1:19" s="45" customFormat="1" ht="17.25" thickBot="1" thickTop="1">
      <c r="A2" s="34"/>
      <c r="B2" s="36"/>
      <c r="C2" s="41" t="s">
        <v>191</v>
      </c>
      <c r="D2" s="35" t="s">
        <v>133</v>
      </c>
      <c r="E2" s="37"/>
      <c r="F2" s="38"/>
      <c r="G2" s="38"/>
      <c r="H2" s="36"/>
      <c r="I2" s="39" t="s">
        <v>1</v>
      </c>
      <c r="J2" s="40"/>
      <c r="K2" s="41"/>
      <c r="L2" s="41"/>
      <c r="M2" s="37" t="s">
        <v>229</v>
      </c>
      <c r="N2" s="38"/>
      <c r="O2" s="39"/>
      <c r="P2" s="39"/>
      <c r="Q2" s="42"/>
      <c r="R2" s="43"/>
      <c r="S2" s="44"/>
    </row>
    <row r="3" spans="1:19" s="45" customFormat="1" ht="7.5" customHeight="1" thickTop="1">
      <c r="A3" s="78"/>
      <c r="B3" s="79"/>
      <c r="C3" s="80"/>
      <c r="D3" s="81"/>
      <c r="E3" s="82"/>
      <c r="F3" s="78"/>
      <c r="G3" s="78"/>
      <c r="H3" s="81"/>
      <c r="I3" s="78"/>
      <c r="J3" s="83"/>
      <c r="K3" s="78"/>
      <c r="L3" s="78"/>
      <c r="M3" s="84"/>
      <c r="N3" s="78"/>
      <c r="O3" s="85"/>
      <c r="P3" s="85"/>
      <c r="Q3" s="79"/>
      <c r="R3" s="86"/>
      <c r="S3" s="44"/>
    </row>
    <row r="4" spans="2:3" ht="13.5" thickBot="1">
      <c r="B4" s="25" t="s">
        <v>37</v>
      </c>
      <c r="C4" s="46" t="s">
        <v>101</v>
      </c>
    </row>
    <row r="5" spans="1:19" s="25" customFormat="1" ht="14.25" thickBot="1" thickTop="1">
      <c r="A5" s="47" t="s">
        <v>102</v>
      </c>
      <c r="B5" s="48" t="s">
        <v>40</v>
      </c>
      <c r="C5" s="49"/>
      <c r="D5" s="50" t="s">
        <v>41</v>
      </c>
      <c r="E5" s="51" t="s">
        <v>42</v>
      </c>
      <c r="F5" s="51" t="s">
        <v>43</v>
      </c>
      <c r="G5" s="51" t="s">
        <v>44</v>
      </c>
      <c r="H5" s="62"/>
      <c r="I5" s="52" t="s">
        <v>45</v>
      </c>
      <c r="J5" s="52" t="s">
        <v>46</v>
      </c>
      <c r="K5" s="52" t="s">
        <v>47</v>
      </c>
      <c r="L5" s="53" t="s">
        <v>48</v>
      </c>
      <c r="M5" s="54" t="s">
        <v>49</v>
      </c>
      <c r="N5" s="55" t="str">
        <f>CHAR(198)</f>
        <v>Ć</v>
      </c>
      <c r="O5" s="51" t="s">
        <v>50</v>
      </c>
      <c r="P5" s="51" t="s">
        <v>51</v>
      </c>
      <c r="Q5" s="51" t="s">
        <v>52</v>
      </c>
      <c r="R5" s="190" t="s">
        <v>53</v>
      </c>
      <c r="S5" s="191" t="s">
        <v>253</v>
      </c>
    </row>
    <row r="6" ht="6" customHeight="1" thickTop="1">
      <c r="R6" s="32"/>
    </row>
    <row r="7" spans="1:20" ht="12.75">
      <c r="A7" s="56" t="s">
        <v>124</v>
      </c>
      <c r="B7" s="57" t="s">
        <v>26</v>
      </c>
      <c r="C7" s="58" t="s">
        <v>27</v>
      </c>
      <c r="D7" s="59" t="s">
        <v>17</v>
      </c>
      <c r="E7" s="60">
        <v>1478</v>
      </c>
      <c r="F7" s="60" t="s">
        <v>103</v>
      </c>
      <c r="G7" s="61">
        <v>1</v>
      </c>
      <c r="H7" s="12"/>
      <c r="I7" s="63">
        <v>20</v>
      </c>
      <c r="J7" s="63">
        <v>24</v>
      </c>
      <c r="K7" s="63">
        <v>21</v>
      </c>
      <c r="L7" s="61">
        <v>20</v>
      </c>
      <c r="M7" s="64">
        <f>SUM(I7:L7)</f>
        <v>85</v>
      </c>
      <c r="N7" s="65">
        <f>M7/4</f>
        <v>21.25</v>
      </c>
      <c r="O7" s="66">
        <f>MAX(I7:L7)-MIN(I7:L7)</f>
        <v>4</v>
      </c>
      <c r="P7" s="66">
        <f>SMALL(I7:L7,3)-SMALL(I7:L7,2)</f>
        <v>1</v>
      </c>
      <c r="Q7" s="60" t="s">
        <v>212</v>
      </c>
      <c r="R7" s="67">
        <v>69</v>
      </c>
      <c r="S7" s="67" t="s">
        <v>255</v>
      </c>
      <c r="T7" s="102"/>
    </row>
    <row r="8" spans="1:20" ht="12.75">
      <c r="A8" s="56" t="s">
        <v>125</v>
      </c>
      <c r="B8" s="57" t="s">
        <v>120</v>
      </c>
      <c r="C8" s="58" t="s">
        <v>105</v>
      </c>
      <c r="D8" s="59" t="s">
        <v>84</v>
      </c>
      <c r="E8" s="60">
        <v>243</v>
      </c>
      <c r="F8" s="60" t="s">
        <v>103</v>
      </c>
      <c r="G8" s="61">
        <v>2</v>
      </c>
      <c r="H8" s="12"/>
      <c r="I8" s="63">
        <v>19</v>
      </c>
      <c r="J8" s="63">
        <v>23</v>
      </c>
      <c r="K8" s="63">
        <v>23</v>
      </c>
      <c r="L8" s="61">
        <v>24</v>
      </c>
      <c r="M8" s="64">
        <f aca="true" t="shared" si="0" ref="M8:M18">SUM(I8:L8)</f>
        <v>89</v>
      </c>
      <c r="N8" s="65">
        <f aca="true" t="shared" si="1" ref="N8:N18">M8/4</f>
        <v>22.25</v>
      </c>
      <c r="O8" s="66">
        <f aca="true" t="shared" si="2" ref="O8:O18">MAX(I8:L8)-MIN(I8:L8)</f>
        <v>5</v>
      </c>
      <c r="P8" s="66">
        <f aca="true" t="shared" si="3" ref="P8:P18">SMALL(I8:L8,3)-SMALL(I8:L8,2)</f>
        <v>0</v>
      </c>
      <c r="Q8" s="60" t="s">
        <v>213</v>
      </c>
      <c r="R8" s="67">
        <v>63</v>
      </c>
      <c r="S8" s="67" t="s">
        <v>255</v>
      </c>
      <c r="T8" s="102"/>
    </row>
    <row r="9" spans="1:20" ht="12.75">
      <c r="A9" s="56" t="s">
        <v>126</v>
      </c>
      <c r="B9" s="57" t="s">
        <v>23</v>
      </c>
      <c r="C9" s="58" t="s">
        <v>24</v>
      </c>
      <c r="D9" s="59" t="s">
        <v>25</v>
      </c>
      <c r="E9" s="60">
        <v>986</v>
      </c>
      <c r="F9" s="60" t="s">
        <v>103</v>
      </c>
      <c r="G9" s="61">
        <v>1</v>
      </c>
      <c r="H9" s="12"/>
      <c r="I9" s="63">
        <v>26</v>
      </c>
      <c r="J9" s="63">
        <v>23</v>
      </c>
      <c r="K9" s="63">
        <v>23</v>
      </c>
      <c r="L9" s="61">
        <v>25</v>
      </c>
      <c r="M9" s="64">
        <f t="shared" si="0"/>
        <v>97</v>
      </c>
      <c r="N9" s="65">
        <f t="shared" si="1"/>
        <v>24.25</v>
      </c>
      <c r="O9" s="66">
        <f t="shared" si="2"/>
        <v>3</v>
      </c>
      <c r="P9" s="66">
        <f t="shared" si="3"/>
        <v>2</v>
      </c>
      <c r="Q9" s="60" t="s">
        <v>214</v>
      </c>
      <c r="R9" s="67">
        <v>53</v>
      </c>
      <c r="S9" s="67" t="s">
        <v>255</v>
      </c>
      <c r="T9" s="102"/>
    </row>
    <row r="10" spans="1:20" ht="12.75">
      <c r="A10" s="56" t="s">
        <v>127</v>
      </c>
      <c r="B10" s="57" t="s">
        <v>208</v>
      </c>
      <c r="C10" s="58" t="s">
        <v>209</v>
      </c>
      <c r="D10" s="59" t="s">
        <v>17</v>
      </c>
      <c r="E10" s="60">
        <v>1388</v>
      </c>
      <c r="F10" s="60" t="s">
        <v>103</v>
      </c>
      <c r="G10" s="61">
        <v>2</v>
      </c>
      <c r="H10" s="12"/>
      <c r="I10" s="63">
        <v>24</v>
      </c>
      <c r="J10" s="63">
        <v>24</v>
      </c>
      <c r="K10" s="63">
        <v>24</v>
      </c>
      <c r="L10" s="61">
        <v>27</v>
      </c>
      <c r="M10" s="64">
        <f>SUM(I10:L10)</f>
        <v>99</v>
      </c>
      <c r="N10" s="65">
        <f t="shared" si="1"/>
        <v>24.75</v>
      </c>
      <c r="O10" s="66">
        <f>MAX(I10:L10)-MIN(I10:L10)</f>
        <v>3</v>
      </c>
      <c r="P10" s="66">
        <f>SMALL(I10:L10,3)-SMALL(I10:L10,2)</f>
        <v>0</v>
      </c>
      <c r="Q10" s="60">
        <v>50</v>
      </c>
      <c r="R10" s="67">
        <f>Q10</f>
        <v>50</v>
      </c>
      <c r="S10" s="67" t="s">
        <v>255</v>
      </c>
      <c r="T10" s="102"/>
    </row>
    <row r="11" spans="1:20" ht="12.75">
      <c r="A11" s="56" t="s">
        <v>128</v>
      </c>
      <c r="B11" s="57" t="s">
        <v>208</v>
      </c>
      <c r="C11" s="58" t="s">
        <v>105</v>
      </c>
      <c r="D11" s="59" t="s">
        <v>17</v>
      </c>
      <c r="E11" s="60">
        <v>1689</v>
      </c>
      <c r="F11" s="60" t="s">
        <v>103</v>
      </c>
      <c r="G11" s="61">
        <v>1</v>
      </c>
      <c r="H11" s="12"/>
      <c r="I11" s="63">
        <v>29</v>
      </c>
      <c r="J11" s="63">
        <v>24</v>
      </c>
      <c r="K11" s="63">
        <v>23</v>
      </c>
      <c r="L11" s="61">
        <v>26</v>
      </c>
      <c r="M11" s="64">
        <f>SUM(I11:L11)</f>
        <v>102</v>
      </c>
      <c r="N11" s="65">
        <f t="shared" si="1"/>
        <v>25.5</v>
      </c>
      <c r="O11" s="66">
        <f>MAX(I11:L11)-MIN(I11:L11)</f>
        <v>6</v>
      </c>
      <c r="P11" s="66">
        <f>SMALL(I11:L11,3)-SMALL(I11:L11,2)</f>
        <v>2</v>
      </c>
      <c r="Q11" s="60">
        <v>47</v>
      </c>
      <c r="R11" s="67">
        <f>Q11</f>
        <v>47</v>
      </c>
      <c r="S11" s="67" t="s">
        <v>255</v>
      </c>
      <c r="T11" s="102"/>
    </row>
    <row r="12" spans="1:20" ht="12.75">
      <c r="A12" s="56" t="s">
        <v>129</v>
      </c>
      <c r="B12" s="57" t="s">
        <v>171</v>
      </c>
      <c r="C12" s="58" t="s">
        <v>172</v>
      </c>
      <c r="D12" s="59" t="s">
        <v>84</v>
      </c>
      <c r="E12" s="60">
        <v>2703</v>
      </c>
      <c r="F12" s="60" t="s">
        <v>103</v>
      </c>
      <c r="G12" s="61" t="s">
        <v>89</v>
      </c>
      <c r="H12" s="12"/>
      <c r="I12" s="63">
        <v>24</v>
      </c>
      <c r="J12" s="63">
        <v>25</v>
      </c>
      <c r="K12" s="63">
        <v>23</v>
      </c>
      <c r="L12" s="61">
        <v>31</v>
      </c>
      <c r="M12" s="64">
        <f>SUM(I12:L12)</f>
        <v>103</v>
      </c>
      <c r="N12" s="65">
        <f t="shared" si="1"/>
        <v>25.75</v>
      </c>
      <c r="O12" s="66">
        <f>MAX(I12:L12)-MIN(I12:L12)</f>
        <v>8</v>
      </c>
      <c r="P12" s="66">
        <f>SMALL(I12:L12,3)-SMALL(I12:L12,2)</f>
        <v>1</v>
      </c>
      <c r="Q12" s="60">
        <v>46</v>
      </c>
      <c r="R12" s="67">
        <f aca="true" t="shared" si="4" ref="R12:R18">Q12</f>
        <v>46</v>
      </c>
      <c r="S12" s="67" t="s">
        <v>257</v>
      </c>
      <c r="T12" s="102"/>
    </row>
    <row r="13" spans="1:20" ht="12.75">
      <c r="A13" s="56" t="s">
        <v>130</v>
      </c>
      <c r="B13" s="57" t="s">
        <v>108</v>
      </c>
      <c r="C13" s="58" t="s">
        <v>109</v>
      </c>
      <c r="D13" s="59" t="s">
        <v>8</v>
      </c>
      <c r="E13" s="60">
        <v>2859</v>
      </c>
      <c r="F13" s="60" t="s">
        <v>103</v>
      </c>
      <c r="G13" s="61">
        <v>4</v>
      </c>
      <c r="H13" s="12"/>
      <c r="I13" s="63">
        <v>29</v>
      </c>
      <c r="J13" s="63">
        <v>29</v>
      </c>
      <c r="K13" s="63">
        <v>25</v>
      </c>
      <c r="L13" s="61">
        <v>26</v>
      </c>
      <c r="M13" s="64">
        <f t="shared" si="0"/>
        <v>109</v>
      </c>
      <c r="N13" s="65">
        <f t="shared" si="1"/>
        <v>27.25</v>
      </c>
      <c r="O13" s="66">
        <f t="shared" si="2"/>
        <v>4</v>
      </c>
      <c r="P13" s="66">
        <f t="shared" si="3"/>
        <v>3</v>
      </c>
      <c r="Q13" s="60">
        <v>40</v>
      </c>
      <c r="R13" s="67">
        <f>Q13</f>
        <v>40</v>
      </c>
      <c r="S13" s="67" t="s">
        <v>257</v>
      </c>
      <c r="T13" s="102"/>
    </row>
    <row r="14" spans="1:20" ht="12.75">
      <c r="A14" s="56" t="s">
        <v>123</v>
      </c>
      <c r="B14" s="57" t="s">
        <v>139</v>
      </c>
      <c r="C14" s="58" t="s">
        <v>140</v>
      </c>
      <c r="D14" s="59" t="s">
        <v>31</v>
      </c>
      <c r="E14" s="60">
        <v>535</v>
      </c>
      <c r="F14" s="60" t="s">
        <v>103</v>
      </c>
      <c r="G14" s="61">
        <v>4</v>
      </c>
      <c r="H14" s="12"/>
      <c r="I14" s="63">
        <v>25</v>
      </c>
      <c r="J14" s="63">
        <v>31</v>
      </c>
      <c r="K14" s="63">
        <v>28</v>
      </c>
      <c r="L14" s="61">
        <v>30</v>
      </c>
      <c r="M14" s="64">
        <f t="shared" si="0"/>
        <v>114</v>
      </c>
      <c r="N14" s="65">
        <f t="shared" si="1"/>
        <v>28.5</v>
      </c>
      <c r="O14" s="66">
        <f t="shared" si="2"/>
        <v>6</v>
      </c>
      <c r="P14" s="66">
        <f t="shared" si="3"/>
        <v>2</v>
      </c>
      <c r="Q14" s="60">
        <v>35</v>
      </c>
      <c r="R14" s="67">
        <f t="shared" si="4"/>
        <v>35</v>
      </c>
      <c r="S14" s="67" t="s">
        <v>257</v>
      </c>
      <c r="T14" s="102"/>
    </row>
    <row r="15" spans="1:20" ht="12.75">
      <c r="A15" s="56" t="s">
        <v>131</v>
      </c>
      <c r="B15" s="57" t="s">
        <v>106</v>
      </c>
      <c r="C15" s="58" t="s">
        <v>107</v>
      </c>
      <c r="D15" s="59" t="s">
        <v>25</v>
      </c>
      <c r="E15" s="60">
        <v>2868</v>
      </c>
      <c r="F15" s="60" t="s">
        <v>103</v>
      </c>
      <c r="G15" s="61">
        <v>4</v>
      </c>
      <c r="H15" s="12"/>
      <c r="I15" s="63">
        <v>34</v>
      </c>
      <c r="J15" s="63">
        <v>30</v>
      </c>
      <c r="K15" s="63">
        <v>32</v>
      </c>
      <c r="L15" s="61">
        <v>25</v>
      </c>
      <c r="M15" s="64">
        <f>SUM(I15:L15)</f>
        <v>121</v>
      </c>
      <c r="N15" s="65">
        <f>M15/4</f>
        <v>30.25</v>
      </c>
      <c r="O15" s="66">
        <f>MAX(I15:L15)-MIN(I15:L15)</f>
        <v>9</v>
      </c>
      <c r="P15" s="66">
        <f>SMALL(I15:L15,3)-SMALL(I15:L15,2)</f>
        <v>2</v>
      </c>
      <c r="Q15" s="60">
        <v>28</v>
      </c>
      <c r="R15" s="67">
        <f>Q15</f>
        <v>28</v>
      </c>
      <c r="S15" s="67" t="s">
        <v>257</v>
      </c>
      <c r="T15" s="102"/>
    </row>
    <row r="16" spans="1:20" ht="12.75">
      <c r="A16" s="56" t="s">
        <v>132</v>
      </c>
      <c r="B16" s="57" t="s">
        <v>173</v>
      </c>
      <c r="C16" s="58" t="s">
        <v>172</v>
      </c>
      <c r="D16" s="59" t="s">
        <v>25</v>
      </c>
      <c r="E16" s="60">
        <v>2918</v>
      </c>
      <c r="F16" s="60" t="s">
        <v>103</v>
      </c>
      <c r="G16" s="61">
        <v>5</v>
      </c>
      <c r="H16" s="12"/>
      <c r="I16" s="63">
        <v>30</v>
      </c>
      <c r="J16" s="63">
        <v>36</v>
      </c>
      <c r="K16" s="63">
        <v>26</v>
      </c>
      <c r="L16" s="61">
        <v>30</v>
      </c>
      <c r="M16" s="64">
        <f t="shared" si="0"/>
        <v>122</v>
      </c>
      <c r="N16" s="65">
        <f t="shared" si="1"/>
        <v>30.5</v>
      </c>
      <c r="O16" s="66">
        <f t="shared" si="2"/>
        <v>10</v>
      </c>
      <c r="P16" s="66">
        <f t="shared" si="3"/>
        <v>0</v>
      </c>
      <c r="Q16" s="60">
        <v>27</v>
      </c>
      <c r="R16" s="67">
        <f t="shared" si="4"/>
        <v>27</v>
      </c>
      <c r="S16" s="67" t="s">
        <v>257</v>
      </c>
      <c r="T16" s="102"/>
    </row>
    <row r="17" spans="1:20" ht="12.75">
      <c r="A17" s="56" t="s">
        <v>210</v>
      </c>
      <c r="B17" s="57" t="s">
        <v>104</v>
      </c>
      <c r="C17" s="58" t="s">
        <v>105</v>
      </c>
      <c r="D17" s="59" t="s">
        <v>31</v>
      </c>
      <c r="E17" s="60">
        <v>2570</v>
      </c>
      <c r="F17" s="60" t="s">
        <v>103</v>
      </c>
      <c r="G17" s="61">
        <v>3</v>
      </c>
      <c r="H17" s="12"/>
      <c r="I17" s="63">
        <v>36</v>
      </c>
      <c r="J17" s="63">
        <v>28</v>
      </c>
      <c r="K17" s="63">
        <v>29</v>
      </c>
      <c r="L17" s="61">
        <v>33</v>
      </c>
      <c r="M17" s="64">
        <f>SUM(I17:L17)</f>
        <v>126</v>
      </c>
      <c r="N17" s="65">
        <f>M17/4</f>
        <v>31.5</v>
      </c>
      <c r="O17" s="66">
        <f>MAX(I17:L17)-MIN(I17:L17)</f>
        <v>8</v>
      </c>
      <c r="P17" s="66">
        <f>SMALL(I17:L17,3)-SMALL(I17:L17,2)</f>
        <v>4</v>
      </c>
      <c r="Q17" s="60">
        <v>23</v>
      </c>
      <c r="R17" s="67">
        <f>Q17</f>
        <v>23</v>
      </c>
      <c r="S17" s="67" t="s">
        <v>258</v>
      </c>
      <c r="T17" s="102"/>
    </row>
    <row r="18" spans="1:20" ht="12.75">
      <c r="A18" s="56" t="s">
        <v>211</v>
      </c>
      <c r="B18" s="57" t="s">
        <v>174</v>
      </c>
      <c r="C18" s="58" t="s">
        <v>175</v>
      </c>
      <c r="D18" s="59" t="s">
        <v>17</v>
      </c>
      <c r="E18" s="60">
        <v>526</v>
      </c>
      <c r="F18" s="60" t="s">
        <v>103</v>
      </c>
      <c r="G18" s="61" t="s">
        <v>89</v>
      </c>
      <c r="H18" s="12"/>
      <c r="I18" s="63">
        <v>29</v>
      </c>
      <c r="J18" s="63">
        <v>49</v>
      </c>
      <c r="K18" s="63">
        <v>38</v>
      </c>
      <c r="L18" s="61">
        <v>27</v>
      </c>
      <c r="M18" s="64">
        <f t="shared" si="0"/>
        <v>143</v>
      </c>
      <c r="N18" s="65">
        <f t="shared" si="1"/>
        <v>35.75</v>
      </c>
      <c r="O18" s="66">
        <f t="shared" si="2"/>
        <v>22</v>
      </c>
      <c r="P18" s="66">
        <f t="shared" si="3"/>
        <v>9</v>
      </c>
      <c r="Q18" s="60">
        <v>6</v>
      </c>
      <c r="R18" s="67">
        <f t="shared" si="4"/>
        <v>6</v>
      </c>
      <c r="S18" s="67"/>
      <c r="T18" s="102"/>
    </row>
    <row r="19" ht="7.5" customHeight="1">
      <c r="T19" s="102"/>
    </row>
    <row r="20" spans="2:20" ht="13.5" thickBot="1">
      <c r="B20" s="25" t="s">
        <v>37</v>
      </c>
      <c r="C20" s="46" t="s">
        <v>110</v>
      </c>
      <c r="T20" s="102"/>
    </row>
    <row r="21" spans="1:20" s="25" customFormat="1" ht="14.25" thickBot="1" thickTop="1">
      <c r="A21" s="47" t="s">
        <v>102</v>
      </c>
      <c r="B21" s="48" t="s">
        <v>40</v>
      </c>
      <c r="C21" s="49"/>
      <c r="D21" s="50" t="s">
        <v>41</v>
      </c>
      <c r="E21" s="51" t="s">
        <v>42</v>
      </c>
      <c r="F21" s="51" t="s">
        <v>43</v>
      </c>
      <c r="G21" s="51" t="s">
        <v>44</v>
      </c>
      <c r="H21" s="62"/>
      <c r="I21" s="52" t="s">
        <v>45</v>
      </c>
      <c r="J21" s="52" t="s">
        <v>46</v>
      </c>
      <c r="K21" s="52" t="s">
        <v>47</v>
      </c>
      <c r="L21" s="53" t="s">
        <v>48</v>
      </c>
      <c r="M21" s="54" t="s">
        <v>49</v>
      </c>
      <c r="N21" s="55" t="str">
        <f>CHAR(198)</f>
        <v>Ć</v>
      </c>
      <c r="O21" s="51" t="s">
        <v>50</v>
      </c>
      <c r="P21" s="51" t="s">
        <v>51</v>
      </c>
      <c r="Q21" s="51" t="s">
        <v>52</v>
      </c>
      <c r="R21" s="190" t="s">
        <v>53</v>
      </c>
      <c r="S21" s="191" t="s">
        <v>253</v>
      </c>
      <c r="T21" s="102"/>
    </row>
    <row r="22" spans="18:20" ht="6" customHeight="1" thickTop="1">
      <c r="R22" s="32"/>
      <c r="T22" s="102"/>
    </row>
    <row r="23" spans="1:20" ht="12.75">
      <c r="A23" s="66">
        <v>1</v>
      </c>
      <c r="B23" s="57" t="s">
        <v>112</v>
      </c>
      <c r="C23" s="58" t="s">
        <v>16</v>
      </c>
      <c r="D23" s="59" t="s">
        <v>17</v>
      </c>
      <c r="E23" s="60">
        <v>652</v>
      </c>
      <c r="F23" s="60" t="s">
        <v>111</v>
      </c>
      <c r="G23" s="61">
        <v>1</v>
      </c>
      <c r="H23" s="12"/>
      <c r="I23" s="63">
        <v>25</v>
      </c>
      <c r="J23" s="63">
        <v>21</v>
      </c>
      <c r="K23" s="63">
        <v>21</v>
      </c>
      <c r="L23" s="61">
        <v>21</v>
      </c>
      <c r="M23" s="64">
        <f>SUM(I23:L23)</f>
        <v>88</v>
      </c>
      <c r="N23" s="65">
        <f>M23/4</f>
        <v>22</v>
      </c>
      <c r="O23" s="66">
        <f>MAX(I23:L23)-MIN(I23:L23)</f>
        <v>4</v>
      </c>
      <c r="P23" s="66">
        <f>SMALL(I23:L23,3)-SMALL(I23:L23,2)</f>
        <v>0</v>
      </c>
      <c r="Q23" s="56" t="s">
        <v>215</v>
      </c>
      <c r="R23" s="67">
        <v>66</v>
      </c>
      <c r="S23" s="67" t="s">
        <v>255</v>
      </c>
      <c r="T23" s="102"/>
    </row>
    <row r="24" spans="1:20" ht="12.75">
      <c r="A24" s="66">
        <v>2</v>
      </c>
      <c r="B24" s="57" t="s">
        <v>15</v>
      </c>
      <c r="C24" s="58" t="s">
        <v>16</v>
      </c>
      <c r="D24" s="59" t="s">
        <v>17</v>
      </c>
      <c r="E24" s="60">
        <v>230</v>
      </c>
      <c r="F24" s="60" t="s">
        <v>111</v>
      </c>
      <c r="G24" s="61">
        <v>1</v>
      </c>
      <c r="H24" s="12"/>
      <c r="I24" s="63">
        <v>24</v>
      </c>
      <c r="J24" s="63">
        <v>22</v>
      </c>
      <c r="K24" s="63">
        <v>21</v>
      </c>
      <c r="L24" s="61">
        <v>23</v>
      </c>
      <c r="M24" s="64">
        <f>SUM(I24:L24)</f>
        <v>90</v>
      </c>
      <c r="N24" s="65">
        <f>M24/4</f>
        <v>22.5</v>
      </c>
      <c r="O24" s="66">
        <f>MAX(I24:L24)-MIN(I24:L24)</f>
        <v>3</v>
      </c>
      <c r="P24" s="66">
        <f>SMALL(I24:L24,3)-SMALL(I24:L24,2)</f>
        <v>1</v>
      </c>
      <c r="Q24" s="56" t="s">
        <v>216</v>
      </c>
      <c r="R24" s="67">
        <v>62</v>
      </c>
      <c r="S24" s="67" t="s">
        <v>255</v>
      </c>
      <c r="T24" s="102"/>
    </row>
    <row r="25" spans="1:20" ht="12.75">
      <c r="A25" s="66">
        <v>3</v>
      </c>
      <c r="B25" s="57" t="s">
        <v>176</v>
      </c>
      <c r="C25" s="58" t="s">
        <v>20</v>
      </c>
      <c r="D25" s="59" t="s">
        <v>8</v>
      </c>
      <c r="E25" s="60">
        <v>202</v>
      </c>
      <c r="F25" s="60" t="s">
        <v>111</v>
      </c>
      <c r="G25" s="61">
        <v>2</v>
      </c>
      <c r="H25" s="12">
        <v>26</v>
      </c>
      <c r="I25" s="63">
        <v>23</v>
      </c>
      <c r="J25" s="63">
        <v>22</v>
      </c>
      <c r="K25" s="63">
        <v>22</v>
      </c>
      <c r="L25" s="61">
        <v>25</v>
      </c>
      <c r="M25" s="64">
        <f>SUM(I25:L25)</f>
        <v>92</v>
      </c>
      <c r="N25" s="65">
        <f>M25/4</f>
        <v>23</v>
      </c>
      <c r="O25" s="66">
        <f>MAX(I25:L25)-MIN(I25:L25)</f>
        <v>3</v>
      </c>
      <c r="P25" s="66">
        <f>SMALL(I25:L25,3)-SMALL(I25:L25,2)</f>
        <v>1</v>
      </c>
      <c r="Q25" s="56" t="s">
        <v>183</v>
      </c>
      <c r="R25" s="115" t="s">
        <v>217</v>
      </c>
      <c r="S25" s="67" t="s">
        <v>255</v>
      </c>
      <c r="T25" s="102"/>
    </row>
    <row r="26" spans="1:20" ht="12.75">
      <c r="A26" s="66">
        <v>4</v>
      </c>
      <c r="B26" s="57" t="s">
        <v>135</v>
      </c>
      <c r="C26" s="58" t="s">
        <v>136</v>
      </c>
      <c r="D26" s="59" t="s">
        <v>31</v>
      </c>
      <c r="E26" s="60">
        <v>433</v>
      </c>
      <c r="F26" s="60" t="s">
        <v>111</v>
      </c>
      <c r="G26" s="61">
        <v>2</v>
      </c>
      <c r="H26" s="12"/>
      <c r="I26" s="63">
        <v>23</v>
      </c>
      <c r="J26" s="63">
        <v>24</v>
      </c>
      <c r="K26" s="63">
        <v>24</v>
      </c>
      <c r="L26" s="61">
        <v>23</v>
      </c>
      <c r="M26" s="64">
        <f>SUM(I26:L26)</f>
        <v>94</v>
      </c>
      <c r="N26" s="65">
        <f>M26/4</f>
        <v>23.5</v>
      </c>
      <c r="O26" s="66">
        <f>MAX(I26:L26)-MIN(I26:L26)</f>
        <v>1</v>
      </c>
      <c r="P26" s="66">
        <f>SMALL(I26:L26,3)-SMALL(I26:L26,2)</f>
        <v>1</v>
      </c>
      <c r="Q26" s="56" t="s">
        <v>184</v>
      </c>
      <c r="R26" s="115" t="str">
        <f>Q26</f>
        <v>55</v>
      </c>
      <c r="S26" s="67" t="s">
        <v>255</v>
      </c>
      <c r="T26" s="102"/>
    </row>
    <row r="27" spans="1:20" ht="12.75">
      <c r="A27" s="66">
        <v>5</v>
      </c>
      <c r="B27" s="57" t="s">
        <v>148</v>
      </c>
      <c r="C27" s="58" t="s">
        <v>149</v>
      </c>
      <c r="D27" s="59" t="s">
        <v>32</v>
      </c>
      <c r="E27" s="60">
        <v>696</v>
      </c>
      <c r="F27" s="60" t="s">
        <v>111</v>
      </c>
      <c r="G27" s="61">
        <v>2</v>
      </c>
      <c r="H27" s="12"/>
      <c r="I27" s="63">
        <v>25</v>
      </c>
      <c r="J27" s="63">
        <v>22</v>
      </c>
      <c r="K27" s="63">
        <v>25</v>
      </c>
      <c r="L27" s="61">
        <v>24</v>
      </c>
      <c r="M27" s="64">
        <f aca="true" t="shared" si="5" ref="M27:M33">SUM(I27:L27)</f>
        <v>96</v>
      </c>
      <c r="N27" s="65">
        <f aca="true" t="shared" si="6" ref="N27:N33">M27/4</f>
        <v>24</v>
      </c>
      <c r="O27" s="66">
        <f aca="true" t="shared" si="7" ref="O27:O33">MAX(I27:L27)-MIN(I27:L27)</f>
        <v>3</v>
      </c>
      <c r="P27" s="66">
        <f aca="true" t="shared" si="8" ref="P27:P33">SMALL(I27:L27,3)-SMALL(I27:L27,2)</f>
        <v>1</v>
      </c>
      <c r="Q27" s="56" t="s">
        <v>218</v>
      </c>
      <c r="R27" s="115" t="str">
        <f aca="true" t="shared" si="9" ref="R27:R33">Q27</f>
        <v>53</v>
      </c>
      <c r="S27" s="67" t="s">
        <v>255</v>
      </c>
      <c r="T27" s="102"/>
    </row>
    <row r="28" spans="1:20" ht="12.75">
      <c r="A28" s="66">
        <v>6</v>
      </c>
      <c r="B28" s="57" t="s">
        <v>19</v>
      </c>
      <c r="C28" s="58" t="s">
        <v>20</v>
      </c>
      <c r="D28" s="59" t="s">
        <v>8</v>
      </c>
      <c r="E28" s="60">
        <v>1134</v>
      </c>
      <c r="F28" s="60" t="s">
        <v>111</v>
      </c>
      <c r="G28" s="61">
        <v>2</v>
      </c>
      <c r="H28" s="12"/>
      <c r="I28" s="63">
        <v>28</v>
      </c>
      <c r="J28" s="63">
        <v>25</v>
      </c>
      <c r="K28" s="63">
        <v>26</v>
      </c>
      <c r="L28" s="61">
        <v>23</v>
      </c>
      <c r="M28" s="64">
        <f>SUM(I28:L28)</f>
        <v>102</v>
      </c>
      <c r="N28" s="65">
        <f>M28/4</f>
        <v>25.5</v>
      </c>
      <c r="O28" s="66">
        <f>MAX(I28:L28)-MIN(I28:L28)</f>
        <v>5</v>
      </c>
      <c r="P28" s="66">
        <f>SMALL(I28:L28,3)-SMALL(I28:L28,2)</f>
        <v>1</v>
      </c>
      <c r="Q28" s="56" t="s">
        <v>219</v>
      </c>
      <c r="R28" s="115" t="str">
        <f t="shared" si="9"/>
        <v>47</v>
      </c>
      <c r="S28" s="67" t="s">
        <v>255</v>
      </c>
      <c r="T28" s="102"/>
    </row>
    <row r="29" spans="1:20" ht="12.75">
      <c r="A29" s="66">
        <v>7</v>
      </c>
      <c r="B29" s="57" t="s">
        <v>177</v>
      </c>
      <c r="C29" s="58" t="s">
        <v>178</v>
      </c>
      <c r="D29" s="59" t="s">
        <v>17</v>
      </c>
      <c r="E29" s="60">
        <v>1387</v>
      </c>
      <c r="F29" s="60" t="s">
        <v>111</v>
      </c>
      <c r="G29" s="61">
        <v>3</v>
      </c>
      <c r="H29" s="12"/>
      <c r="I29" s="63">
        <v>26</v>
      </c>
      <c r="J29" s="63">
        <v>26</v>
      </c>
      <c r="K29" s="63">
        <v>28</v>
      </c>
      <c r="L29" s="61">
        <v>26</v>
      </c>
      <c r="M29" s="64">
        <f t="shared" si="5"/>
        <v>106</v>
      </c>
      <c r="N29" s="65">
        <f t="shared" si="6"/>
        <v>26.5</v>
      </c>
      <c r="O29" s="66">
        <f t="shared" si="7"/>
        <v>2</v>
      </c>
      <c r="P29" s="66">
        <f t="shared" si="8"/>
        <v>0</v>
      </c>
      <c r="Q29" s="56" t="s">
        <v>220</v>
      </c>
      <c r="R29" s="115" t="str">
        <f t="shared" si="9"/>
        <v>43</v>
      </c>
      <c r="S29" s="67" t="s">
        <v>257</v>
      </c>
      <c r="T29" s="102"/>
    </row>
    <row r="30" spans="1:20" ht="12.75">
      <c r="A30" s="66">
        <v>8</v>
      </c>
      <c r="B30" s="57" t="s">
        <v>179</v>
      </c>
      <c r="C30" s="58" t="s">
        <v>10</v>
      </c>
      <c r="D30" s="59" t="s">
        <v>8</v>
      </c>
      <c r="E30" s="60">
        <v>1099</v>
      </c>
      <c r="F30" s="60" t="s">
        <v>111</v>
      </c>
      <c r="G30" s="61">
        <v>2</v>
      </c>
      <c r="H30" s="12"/>
      <c r="I30" s="63">
        <v>26</v>
      </c>
      <c r="J30" s="63">
        <v>29</v>
      </c>
      <c r="K30" s="63">
        <v>28</v>
      </c>
      <c r="L30" s="61">
        <v>26</v>
      </c>
      <c r="M30" s="64">
        <f>SUM(I30:L30)</f>
        <v>109</v>
      </c>
      <c r="N30" s="65">
        <f>M30/4</f>
        <v>27.25</v>
      </c>
      <c r="O30" s="66">
        <f>MAX(I30:L30)-MIN(I30:L30)</f>
        <v>3</v>
      </c>
      <c r="P30" s="66">
        <f>SMALL(I30:L30,3)-SMALL(I30:L30,2)</f>
        <v>2</v>
      </c>
      <c r="Q30" s="56" t="s">
        <v>141</v>
      </c>
      <c r="R30" s="115" t="str">
        <f t="shared" si="9"/>
        <v>40</v>
      </c>
      <c r="S30" s="67" t="s">
        <v>255</v>
      </c>
      <c r="T30" s="102"/>
    </row>
    <row r="31" spans="1:20" ht="12.75">
      <c r="A31" s="66">
        <v>9</v>
      </c>
      <c r="B31" s="57" t="s">
        <v>82</v>
      </c>
      <c r="C31" s="58" t="s">
        <v>83</v>
      </c>
      <c r="D31" s="59" t="s">
        <v>84</v>
      </c>
      <c r="E31" s="60">
        <v>238</v>
      </c>
      <c r="F31" s="60" t="s">
        <v>111</v>
      </c>
      <c r="G31" s="61">
        <v>3</v>
      </c>
      <c r="H31" s="12"/>
      <c r="I31" s="63">
        <v>29</v>
      </c>
      <c r="J31" s="63">
        <v>25</v>
      </c>
      <c r="K31" s="63">
        <v>29</v>
      </c>
      <c r="L31" s="61">
        <v>27</v>
      </c>
      <c r="M31" s="64">
        <f t="shared" si="5"/>
        <v>110</v>
      </c>
      <c r="N31" s="65">
        <f t="shared" si="6"/>
        <v>27.5</v>
      </c>
      <c r="O31" s="66">
        <f t="shared" si="7"/>
        <v>4</v>
      </c>
      <c r="P31" s="66">
        <f t="shared" si="8"/>
        <v>2</v>
      </c>
      <c r="Q31" s="56" t="s">
        <v>221</v>
      </c>
      <c r="R31" s="115" t="str">
        <f t="shared" si="9"/>
        <v>39</v>
      </c>
      <c r="S31" s="67" t="s">
        <v>257</v>
      </c>
      <c r="T31" s="102"/>
    </row>
    <row r="32" spans="1:20" ht="12.75">
      <c r="A32" s="66">
        <v>10</v>
      </c>
      <c r="B32" s="57" t="s">
        <v>30</v>
      </c>
      <c r="C32" s="58" t="s">
        <v>70</v>
      </c>
      <c r="D32" s="59" t="s">
        <v>161</v>
      </c>
      <c r="E32" s="60">
        <v>2395</v>
      </c>
      <c r="F32" s="60" t="s">
        <v>111</v>
      </c>
      <c r="G32" s="61">
        <v>3</v>
      </c>
      <c r="H32" s="12"/>
      <c r="I32" s="63">
        <v>31</v>
      </c>
      <c r="J32" s="63">
        <v>32</v>
      </c>
      <c r="K32" s="63">
        <v>32</v>
      </c>
      <c r="L32" s="61">
        <v>32</v>
      </c>
      <c r="M32" s="64">
        <f>SUM(I32:L32)</f>
        <v>127</v>
      </c>
      <c r="N32" s="65">
        <f>M32/4</f>
        <v>31.75</v>
      </c>
      <c r="O32" s="66">
        <f>MAX(I32:L32)-MIN(I32:L32)</f>
        <v>1</v>
      </c>
      <c r="P32" s="66">
        <f>SMALL(I32:L32,3)-SMALL(I32:L32,2)</f>
        <v>0</v>
      </c>
      <c r="Q32" s="56" t="s">
        <v>222</v>
      </c>
      <c r="R32" s="115" t="str">
        <f t="shared" si="9"/>
        <v>22</v>
      </c>
      <c r="S32" s="67" t="s">
        <v>257</v>
      </c>
      <c r="T32" s="102"/>
    </row>
    <row r="33" spans="1:20" ht="12.75">
      <c r="A33" s="66">
        <v>11</v>
      </c>
      <c r="B33" s="57" t="s">
        <v>180</v>
      </c>
      <c r="C33" s="58" t="s">
        <v>58</v>
      </c>
      <c r="D33" s="59" t="s">
        <v>25</v>
      </c>
      <c r="E33" s="60">
        <v>3068</v>
      </c>
      <c r="F33" s="60" t="s">
        <v>111</v>
      </c>
      <c r="G33" s="61" t="s">
        <v>89</v>
      </c>
      <c r="H33" s="12"/>
      <c r="I33" s="63">
        <v>32</v>
      </c>
      <c r="J33" s="63">
        <v>39</v>
      </c>
      <c r="K33" s="63">
        <v>37</v>
      </c>
      <c r="L33" s="61">
        <v>25</v>
      </c>
      <c r="M33" s="64">
        <f t="shared" si="5"/>
        <v>133</v>
      </c>
      <c r="N33" s="65">
        <f t="shared" si="6"/>
        <v>33.25</v>
      </c>
      <c r="O33" s="66">
        <f t="shared" si="7"/>
        <v>14</v>
      </c>
      <c r="P33" s="66">
        <f t="shared" si="8"/>
        <v>5</v>
      </c>
      <c r="Q33" s="56" t="s">
        <v>223</v>
      </c>
      <c r="R33" s="115" t="str">
        <f t="shared" si="9"/>
        <v>16</v>
      </c>
      <c r="S33" s="67"/>
      <c r="T33" s="102"/>
    </row>
    <row r="34" ht="7.5" customHeight="1">
      <c r="T34" s="102"/>
    </row>
    <row r="35" spans="2:20" ht="13.5" thickBot="1">
      <c r="B35" s="25" t="s">
        <v>37</v>
      </c>
      <c r="C35" s="46" t="s">
        <v>113</v>
      </c>
      <c r="T35" s="102"/>
    </row>
    <row r="36" spans="1:20" s="25" customFormat="1" ht="14.25" thickBot="1" thickTop="1">
      <c r="A36" s="47" t="s">
        <v>102</v>
      </c>
      <c r="B36" s="48" t="s">
        <v>40</v>
      </c>
      <c r="C36" s="49"/>
      <c r="D36" s="50" t="s">
        <v>41</v>
      </c>
      <c r="E36" s="51" t="s">
        <v>42</v>
      </c>
      <c r="F36" s="51" t="s">
        <v>43</v>
      </c>
      <c r="G36" s="51" t="s">
        <v>44</v>
      </c>
      <c r="H36" s="62"/>
      <c r="I36" s="52" t="s">
        <v>45</v>
      </c>
      <c r="J36" s="52" t="s">
        <v>46</v>
      </c>
      <c r="K36" s="52" t="s">
        <v>47</v>
      </c>
      <c r="L36" s="53" t="s">
        <v>48</v>
      </c>
      <c r="M36" s="54" t="s">
        <v>49</v>
      </c>
      <c r="N36" s="55" t="str">
        <f>CHAR(198)</f>
        <v>Ć</v>
      </c>
      <c r="O36" s="51" t="s">
        <v>50</v>
      </c>
      <c r="P36" s="51" t="s">
        <v>51</v>
      </c>
      <c r="Q36" s="51" t="s">
        <v>52</v>
      </c>
      <c r="R36" s="190" t="s">
        <v>53</v>
      </c>
      <c r="S36" s="191" t="s">
        <v>253</v>
      </c>
      <c r="T36" s="102"/>
    </row>
    <row r="37" spans="18:20" ht="6" customHeight="1" thickTop="1">
      <c r="R37" s="32"/>
      <c r="T37" s="102"/>
    </row>
    <row r="38" spans="1:20" ht="12.75">
      <c r="A38" s="56" t="s">
        <v>124</v>
      </c>
      <c r="B38" s="57" t="s">
        <v>189</v>
      </c>
      <c r="C38" s="58" t="s">
        <v>190</v>
      </c>
      <c r="D38" s="59" t="s">
        <v>84</v>
      </c>
      <c r="E38" s="60">
        <v>2590</v>
      </c>
      <c r="F38" s="60" t="s">
        <v>114</v>
      </c>
      <c r="G38" s="61" t="s">
        <v>56</v>
      </c>
      <c r="H38" s="12"/>
      <c r="I38" s="63">
        <v>24</v>
      </c>
      <c r="J38" s="63">
        <v>24</v>
      </c>
      <c r="K38" s="63">
        <v>25</v>
      </c>
      <c r="L38" s="61">
        <v>21</v>
      </c>
      <c r="M38" s="64">
        <f>SUM(I38:L38)</f>
        <v>94</v>
      </c>
      <c r="N38" s="65">
        <f>M38/4</f>
        <v>23.5</v>
      </c>
      <c r="O38" s="66">
        <f>MAX(I38:L38)-MIN(I38:L38)</f>
        <v>4</v>
      </c>
      <c r="P38" s="66">
        <f>SMALL(I38:L38,3)-SMALL(I38:L38,2)</f>
        <v>0</v>
      </c>
      <c r="Q38" s="60" t="s">
        <v>225</v>
      </c>
      <c r="R38" s="67">
        <v>60</v>
      </c>
      <c r="S38" s="67" t="s">
        <v>255</v>
      </c>
      <c r="T38" s="32" t="s">
        <v>170</v>
      </c>
    </row>
    <row r="39" spans="1:20" ht="12.75">
      <c r="A39" s="56" t="s">
        <v>125</v>
      </c>
      <c r="B39" s="57" t="s">
        <v>36</v>
      </c>
      <c r="C39" s="58" t="s">
        <v>16</v>
      </c>
      <c r="D39" s="59" t="s">
        <v>32</v>
      </c>
      <c r="E39" s="60">
        <v>2694</v>
      </c>
      <c r="F39" s="60" t="s">
        <v>114</v>
      </c>
      <c r="G39" s="61">
        <v>2</v>
      </c>
      <c r="H39" s="12"/>
      <c r="I39" s="63">
        <v>24</v>
      </c>
      <c r="J39" s="63">
        <v>25</v>
      </c>
      <c r="K39" s="63">
        <v>23</v>
      </c>
      <c r="L39" s="61">
        <v>22</v>
      </c>
      <c r="M39" s="64">
        <f>SUM(I39:L39)</f>
        <v>94</v>
      </c>
      <c r="N39" s="65">
        <f>M39/4</f>
        <v>23.5</v>
      </c>
      <c r="O39" s="66">
        <f>MAX(I39:L39)-MIN(I39:L39)</f>
        <v>3</v>
      </c>
      <c r="P39" s="66">
        <f>SMALL(I39:L39,3)-SMALL(I39:L39,2)</f>
        <v>1</v>
      </c>
      <c r="Q39" s="60" t="s">
        <v>182</v>
      </c>
      <c r="R39" s="67">
        <v>58</v>
      </c>
      <c r="S39" s="67" t="s">
        <v>255</v>
      </c>
      <c r="T39" s="32" t="s">
        <v>224</v>
      </c>
    </row>
    <row r="40" spans="1:20" ht="12.75">
      <c r="A40" s="56" t="s">
        <v>126</v>
      </c>
      <c r="B40" s="57" t="s">
        <v>34</v>
      </c>
      <c r="C40" s="58" t="s">
        <v>35</v>
      </c>
      <c r="D40" s="59" t="s">
        <v>181</v>
      </c>
      <c r="E40" s="60">
        <v>2704</v>
      </c>
      <c r="F40" s="60" t="s">
        <v>114</v>
      </c>
      <c r="G40" s="61">
        <v>2</v>
      </c>
      <c r="H40" s="12"/>
      <c r="I40" s="63">
        <v>26</v>
      </c>
      <c r="J40" s="63">
        <v>26</v>
      </c>
      <c r="K40" s="63">
        <v>31</v>
      </c>
      <c r="L40" s="61">
        <v>25</v>
      </c>
      <c r="M40" s="64">
        <f>SUM(I40:L40)</f>
        <v>108</v>
      </c>
      <c r="N40" s="65">
        <f>M40/4</f>
        <v>27</v>
      </c>
      <c r="O40" s="66">
        <f>MAX(I40:L40)-MIN(I40:L40)</f>
        <v>6</v>
      </c>
      <c r="P40" s="66">
        <f>SMALL(I40:L40,3)-SMALL(I40:L40,2)</f>
        <v>0</v>
      </c>
      <c r="Q40" s="60" t="s">
        <v>226</v>
      </c>
      <c r="R40" s="67">
        <v>42</v>
      </c>
      <c r="S40" s="67" t="s">
        <v>255</v>
      </c>
      <c r="T40" s="102"/>
    </row>
    <row r="41" spans="1:20" ht="12.75">
      <c r="A41" s="56" t="s">
        <v>127</v>
      </c>
      <c r="B41" s="57" t="s">
        <v>150</v>
      </c>
      <c r="C41" s="58" t="s">
        <v>151</v>
      </c>
      <c r="D41" s="59" t="s">
        <v>25</v>
      </c>
      <c r="E41" s="60">
        <v>3011</v>
      </c>
      <c r="F41" s="60" t="s">
        <v>114</v>
      </c>
      <c r="G41" s="61" t="s">
        <v>89</v>
      </c>
      <c r="H41" s="12"/>
      <c r="I41" s="63">
        <v>32</v>
      </c>
      <c r="J41" s="63">
        <v>39</v>
      </c>
      <c r="K41" s="63">
        <v>38</v>
      </c>
      <c r="L41" s="61">
        <v>35</v>
      </c>
      <c r="M41" s="64">
        <f>SUM(I41:L41)</f>
        <v>144</v>
      </c>
      <c r="N41" s="65">
        <f>M41/4</f>
        <v>36</v>
      </c>
      <c r="O41" s="66">
        <f>MAX(I41:L41)-MIN(I41:L41)</f>
        <v>7</v>
      </c>
      <c r="P41" s="66">
        <f>SMALL(I41:L41,3)-SMALL(I41:L41,2)</f>
        <v>3</v>
      </c>
      <c r="Q41" s="60">
        <v>5</v>
      </c>
      <c r="R41" s="67">
        <f>Q41</f>
        <v>5</v>
      </c>
      <c r="S41" s="67" t="s">
        <v>257</v>
      </c>
      <c r="T41" s="102"/>
    </row>
    <row r="42" ht="7.5" customHeight="1">
      <c r="T42" s="102"/>
    </row>
    <row r="43" spans="2:20" ht="13.5" thickBot="1">
      <c r="B43" s="25" t="s">
        <v>37</v>
      </c>
      <c r="C43" s="46" t="s">
        <v>115</v>
      </c>
      <c r="T43" s="102"/>
    </row>
    <row r="44" spans="1:20" s="25" customFormat="1" ht="14.25" thickBot="1" thickTop="1">
      <c r="A44" s="47" t="s">
        <v>102</v>
      </c>
      <c r="B44" s="48" t="s">
        <v>40</v>
      </c>
      <c r="C44" s="49"/>
      <c r="D44" s="50" t="s">
        <v>41</v>
      </c>
      <c r="E44" s="51" t="s">
        <v>42</v>
      </c>
      <c r="F44" s="51" t="s">
        <v>43</v>
      </c>
      <c r="G44" s="51" t="s">
        <v>44</v>
      </c>
      <c r="H44" s="62"/>
      <c r="I44" s="52" t="s">
        <v>45</v>
      </c>
      <c r="J44" s="52" t="s">
        <v>46</v>
      </c>
      <c r="K44" s="52" t="s">
        <v>47</v>
      </c>
      <c r="L44" s="53" t="s">
        <v>48</v>
      </c>
      <c r="M44" s="54" t="s">
        <v>49</v>
      </c>
      <c r="N44" s="55" t="str">
        <f>CHAR(198)</f>
        <v>Ć</v>
      </c>
      <c r="O44" s="51" t="s">
        <v>50</v>
      </c>
      <c r="P44" s="51" t="s">
        <v>51</v>
      </c>
      <c r="Q44" s="51" t="s">
        <v>52</v>
      </c>
      <c r="R44" s="190" t="s">
        <v>53</v>
      </c>
      <c r="S44" s="191" t="s">
        <v>253</v>
      </c>
      <c r="T44" s="102"/>
    </row>
    <row r="45" spans="18:20" ht="6" customHeight="1" thickTop="1">
      <c r="R45" s="32"/>
      <c r="T45" s="102"/>
    </row>
    <row r="46" spans="1:20" ht="12.75">
      <c r="A46" s="56" t="s">
        <v>124</v>
      </c>
      <c r="B46" s="57" t="s">
        <v>117</v>
      </c>
      <c r="C46" s="58" t="s">
        <v>118</v>
      </c>
      <c r="D46" s="59" t="s">
        <v>8</v>
      </c>
      <c r="E46" s="66">
        <v>2858</v>
      </c>
      <c r="F46" s="60" t="s">
        <v>116</v>
      </c>
      <c r="G46" s="61">
        <v>1</v>
      </c>
      <c r="H46" s="12"/>
      <c r="I46" s="63">
        <v>23</v>
      </c>
      <c r="J46" s="63">
        <v>25</v>
      </c>
      <c r="K46" s="63">
        <v>28</v>
      </c>
      <c r="L46" s="61">
        <v>23</v>
      </c>
      <c r="M46" s="64">
        <f aca="true" t="shared" si="10" ref="M46:M51">SUM(I46:L46)</f>
        <v>99</v>
      </c>
      <c r="N46" s="65">
        <f aca="true" t="shared" si="11" ref="N46:N51">M46/4</f>
        <v>24.75</v>
      </c>
      <c r="O46" s="100">
        <f aca="true" t="shared" si="12" ref="O46:O51">MAX(I46:L46)-MIN(I46:L46)</f>
        <v>5</v>
      </c>
      <c r="P46" s="66">
        <f aca="true" t="shared" si="13" ref="P46:P51">SMALL(I46:L46,3)-SMALL(I46:L46,2)</f>
        <v>2</v>
      </c>
      <c r="Q46" s="60" t="s">
        <v>227</v>
      </c>
      <c r="R46" s="67">
        <v>55</v>
      </c>
      <c r="S46" s="67" t="s">
        <v>255</v>
      </c>
      <c r="T46" s="102"/>
    </row>
    <row r="47" spans="1:20" ht="12.75">
      <c r="A47" s="56" t="s">
        <v>125</v>
      </c>
      <c r="B47" s="57" t="s">
        <v>121</v>
      </c>
      <c r="C47" s="58" t="s">
        <v>122</v>
      </c>
      <c r="D47" s="59" t="s">
        <v>84</v>
      </c>
      <c r="E47" s="66">
        <v>2789</v>
      </c>
      <c r="F47" s="60" t="s">
        <v>116</v>
      </c>
      <c r="G47" s="61">
        <v>2</v>
      </c>
      <c r="H47" s="12"/>
      <c r="I47" s="63">
        <v>25</v>
      </c>
      <c r="J47" s="63">
        <v>27</v>
      </c>
      <c r="K47" s="63">
        <v>24</v>
      </c>
      <c r="L47" s="61">
        <v>28</v>
      </c>
      <c r="M47" s="64">
        <f t="shared" si="10"/>
        <v>104</v>
      </c>
      <c r="N47" s="65">
        <f t="shared" si="11"/>
        <v>26</v>
      </c>
      <c r="O47" s="100">
        <f t="shared" si="12"/>
        <v>4</v>
      </c>
      <c r="P47" s="66">
        <f t="shared" si="13"/>
        <v>2</v>
      </c>
      <c r="Q47" s="60" t="s">
        <v>185</v>
      </c>
      <c r="R47" s="67">
        <v>48</v>
      </c>
      <c r="S47" s="67" t="s">
        <v>255</v>
      </c>
      <c r="T47" s="102"/>
    </row>
    <row r="48" spans="1:20" ht="12.75">
      <c r="A48" s="56" t="s">
        <v>126</v>
      </c>
      <c r="B48" s="57" t="s">
        <v>152</v>
      </c>
      <c r="C48" s="58" t="s">
        <v>7</v>
      </c>
      <c r="D48" s="59" t="s">
        <v>25</v>
      </c>
      <c r="E48" s="66">
        <v>3070</v>
      </c>
      <c r="F48" s="60" t="s">
        <v>116</v>
      </c>
      <c r="G48" s="61" t="s">
        <v>89</v>
      </c>
      <c r="H48" s="12"/>
      <c r="I48" s="63">
        <v>30</v>
      </c>
      <c r="J48" s="63">
        <v>29</v>
      </c>
      <c r="K48" s="63">
        <v>24</v>
      </c>
      <c r="L48" s="61">
        <v>23</v>
      </c>
      <c r="M48" s="64">
        <f t="shared" si="10"/>
        <v>106</v>
      </c>
      <c r="N48" s="65">
        <f t="shared" si="11"/>
        <v>26.5</v>
      </c>
      <c r="O48" s="100">
        <f t="shared" si="12"/>
        <v>7</v>
      </c>
      <c r="P48" s="66">
        <f t="shared" si="13"/>
        <v>5</v>
      </c>
      <c r="Q48" s="60" t="s">
        <v>228</v>
      </c>
      <c r="R48" s="67">
        <v>44</v>
      </c>
      <c r="S48" s="67" t="s">
        <v>257</v>
      </c>
      <c r="T48" s="102"/>
    </row>
    <row r="49" spans="1:20" ht="12.75">
      <c r="A49" s="56" t="s">
        <v>127</v>
      </c>
      <c r="B49" s="57" t="s">
        <v>119</v>
      </c>
      <c r="C49" s="58" t="s">
        <v>35</v>
      </c>
      <c r="D49" s="59" t="s">
        <v>17</v>
      </c>
      <c r="E49" s="66">
        <v>2679</v>
      </c>
      <c r="F49" s="60" t="s">
        <v>116</v>
      </c>
      <c r="G49" s="61">
        <v>2</v>
      </c>
      <c r="H49" s="12"/>
      <c r="I49" s="63">
        <v>27</v>
      </c>
      <c r="J49" s="63">
        <v>32</v>
      </c>
      <c r="K49" s="63">
        <v>28</v>
      </c>
      <c r="L49" s="61">
        <v>27</v>
      </c>
      <c r="M49" s="64">
        <f t="shared" si="10"/>
        <v>114</v>
      </c>
      <c r="N49" s="65">
        <f t="shared" si="11"/>
        <v>28.5</v>
      </c>
      <c r="O49" s="100">
        <f t="shared" si="12"/>
        <v>5</v>
      </c>
      <c r="P49" s="66">
        <f t="shared" si="13"/>
        <v>1</v>
      </c>
      <c r="Q49" s="60">
        <v>35</v>
      </c>
      <c r="R49" s="101">
        <f>Q49</f>
        <v>35</v>
      </c>
      <c r="S49" s="67" t="s">
        <v>255</v>
      </c>
      <c r="T49" s="102"/>
    </row>
    <row r="50" spans="1:20" ht="12.75">
      <c r="A50" s="56" t="s">
        <v>128</v>
      </c>
      <c r="B50" s="57" t="s">
        <v>34</v>
      </c>
      <c r="C50" s="58" t="s">
        <v>16</v>
      </c>
      <c r="D50" s="59" t="s">
        <v>17</v>
      </c>
      <c r="E50" s="66">
        <v>2705</v>
      </c>
      <c r="F50" s="60" t="s">
        <v>116</v>
      </c>
      <c r="G50" s="61">
        <v>3</v>
      </c>
      <c r="H50" s="12"/>
      <c r="I50" s="63">
        <v>36</v>
      </c>
      <c r="J50" s="63">
        <v>30</v>
      </c>
      <c r="K50" s="63">
        <v>32</v>
      </c>
      <c r="L50" s="61">
        <v>27</v>
      </c>
      <c r="M50" s="64">
        <f t="shared" si="10"/>
        <v>125</v>
      </c>
      <c r="N50" s="65">
        <f t="shared" si="11"/>
        <v>31.25</v>
      </c>
      <c r="O50" s="100">
        <f t="shared" si="12"/>
        <v>9</v>
      </c>
      <c r="P50" s="66">
        <f t="shared" si="13"/>
        <v>2</v>
      </c>
      <c r="Q50" s="60">
        <v>24</v>
      </c>
      <c r="R50" s="101">
        <f>Q50</f>
        <v>24</v>
      </c>
      <c r="S50" s="67" t="s">
        <v>257</v>
      </c>
      <c r="T50" s="102"/>
    </row>
    <row r="51" spans="1:20" ht="12.75">
      <c r="A51" s="56" t="s">
        <v>129</v>
      </c>
      <c r="B51" s="57" t="s">
        <v>62</v>
      </c>
      <c r="C51" s="58" t="s">
        <v>73</v>
      </c>
      <c r="D51" s="59" t="s">
        <v>25</v>
      </c>
      <c r="E51" s="66">
        <v>3189</v>
      </c>
      <c r="F51" s="60" t="s">
        <v>116</v>
      </c>
      <c r="G51" s="61" t="s">
        <v>89</v>
      </c>
      <c r="H51" s="12"/>
      <c r="I51" s="63">
        <v>33</v>
      </c>
      <c r="J51" s="63">
        <v>28</v>
      </c>
      <c r="K51" s="63">
        <v>52</v>
      </c>
      <c r="L51" s="61">
        <v>42</v>
      </c>
      <c r="M51" s="64">
        <f t="shared" si="10"/>
        <v>155</v>
      </c>
      <c r="N51" s="65">
        <f t="shared" si="11"/>
        <v>38.75</v>
      </c>
      <c r="O51" s="100">
        <f t="shared" si="12"/>
        <v>24</v>
      </c>
      <c r="P51" s="66">
        <f t="shared" si="13"/>
        <v>9</v>
      </c>
      <c r="Q51" s="60">
        <v>0</v>
      </c>
      <c r="R51" s="101">
        <f>Q51</f>
        <v>0</v>
      </c>
      <c r="S51" s="67" t="s">
        <v>257</v>
      </c>
      <c r="T51" s="10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.75390625" style="122" customWidth="1"/>
    <col min="2" max="2" width="12.75390625" style="122" customWidth="1"/>
    <col min="3" max="6" width="3.75390625" style="122" customWidth="1"/>
    <col min="7" max="7" width="2.75390625" style="122" customWidth="1"/>
    <col min="8" max="8" width="12.75390625" style="122" customWidth="1"/>
    <col min="9" max="12" width="3.75390625" style="122" customWidth="1"/>
    <col min="13" max="13" width="2.375" style="122" customWidth="1"/>
    <col min="14" max="14" width="2.375" style="33" customWidth="1"/>
    <col min="15" max="15" width="2.625" style="132" customWidth="1"/>
    <col min="16" max="16" width="10.25390625" style="122" customWidth="1"/>
    <col min="17" max="17" width="5.75390625" style="133" customWidth="1"/>
    <col min="18" max="16384" width="9.125" style="122" customWidth="1"/>
  </cols>
  <sheetData>
    <row r="1" spans="2:17" s="117" customFormat="1" ht="15.75">
      <c r="B1" s="118" t="s">
        <v>230</v>
      </c>
      <c r="C1" s="119" t="s">
        <v>280</v>
      </c>
      <c r="D1" s="119"/>
      <c r="E1" s="119"/>
      <c r="F1" s="119" t="s">
        <v>133</v>
      </c>
      <c r="G1" s="119"/>
      <c r="H1" s="119"/>
      <c r="I1" s="119"/>
      <c r="J1" s="119"/>
      <c r="K1" s="119" t="s">
        <v>229</v>
      </c>
      <c r="L1" s="119"/>
      <c r="M1" s="119"/>
      <c r="N1" s="119"/>
      <c r="O1" s="120"/>
      <c r="P1" s="119"/>
      <c r="Q1" s="121" t="s">
        <v>1</v>
      </c>
    </row>
    <row r="4" spans="2:17" ht="15.75">
      <c r="B4" s="123" t="s">
        <v>32</v>
      </c>
      <c r="C4" s="124"/>
      <c r="D4" s="124"/>
      <c r="E4" s="124"/>
      <c r="F4" s="125">
        <v>1</v>
      </c>
      <c r="H4" s="123" t="s">
        <v>84</v>
      </c>
      <c r="I4" s="124"/>
      <c r="J4" s="124"/>
      <c r="K4" s="124"/>
      <c r="L4" s="125">
        <v>2</v>
      </c>
      <c r="M4" s="126"/>
      <c r="N4" s="127"/>
      <c r="O4" s="128"/>
      <c r="P4" s="129" t="s">
        <v>231</v>
      </c>
      <c r="Q4" s="130"/>
    </row>
    <row r="5" ht="6" customHeight="1">
      <c r="M5" s="131"/>
    </row>
    <row r="6" spans="2:17" ht="12.75">
      <c r="B6" s="134" t="s">
        <v>261</v>
      </c>
      <c r="C6" s="63">
        <v>25</v>
      </c>
      <c r="D6" s="63">
        <v>22</v>
      </c>
      <c r="E6" s="63">
        <v>25</v>
      </c>
      <c r="F6" s="63">
        <v>24</v>
      </c>
      <c r="G6" s="135"/>
      <c r="H6" s="134" t="s">
        <v>232</v>
      </c>
      <c r="I6" s="63">
        <v>19</v>
      </c>
      <c r="J6" s="63">
        <v>23</v>
      </c>
      <c r="K6" s="63">
        <v>23</v>
      </c>
      <c r="L6" s="63">
        <v>24</v>
      </c>
      <c r="M6" s="136"/>
      <c r="N6" s="137"/>
      <c r="O6" s="138">
        <v>1</v>
      </c>
      <c r="P6" s="134" t="s">
        <v>84</v>
      </c>
      <c r="Q6" s="139">
        <v>91</v>
      </c>
    </row>
    <row r="7" spans="2:17" ht="12.75">
      <c r="B7" s="134" t="s">
        <v>262</v>
      </c>
      <c r="C7" s="63">
        <v>25</v>
      </c>
      <c r="D7" s="63">
        <v>22</v>
      </c>
      <c r="E7" s="63">
        <v>26</v>
      </c>
      <c r="F7" s="63">
        <v>25</v>
      </c>
      <c r="G7" s="135"/>
      <c r="H7" s="134" t="s">
        <v>266</v>
      </c>
      <c r="I7" s="63">
        <v>25</v>
      </c>
      <c r="J7" s="63">
        <v>27</v>
      </c>
      <c r="K7" s="63">
        <v>24</v>
      </c>
      <c r="L7" s="63">
        <v>28</v>
      </c>
      <c r="M7" s="136"/>
      <c r="N7" s="137"/>
      <c r="O7" s="138">
        <v>2</v>
      </c>
      <c r="P7" s="134" t="s">
        <v>282</v>
      </c>
      <c r="Q7" s="139">
        <v>96</v>
      </c>
    </row>
    <row r="8" spans="2:17" ht="12.75">
      <c r="B8" s="134" t="s">
        <v>263</v>
      </c>
      <c r="C8" s="63">
        <v>24</v>
      </c>
      <c r="D8" s="63">
        <v>25</v>
      </c>
      <c r="E8" s="66">
        <v>23</v>
      </c>
      <c r="F8" s="63">
        <v>22</v>
      </c>
      <c r="G8" s="135"/>
      <c r="H8" s="134" t="s">
        <v>267</v>
      </c>
      <c r="I8" s="63">
        <v>23</v>
      </c>
      <c r="J8" s="63">
        <v>25</v>
      </c>
      <c r="K8" s="194">
        <v>12</v>
      </c>
      <c r="L8" s="63" t="s">
        <v>89</v>
      </c>
      <c r="M8" s="136"/>
      <c r="N8" s="137"/>
      <c r="O8" s="138">
        <v>3</v>
      </c>
      <c r="P8" s="134" t="s">
        <v>32</v>
      </c>
      <c r="Q8" s="139">
        <v>98</v>
      </c>
    </row>
    <row r="9" spans="2:17" ht="12.75">
      <c r="B9" s="134" t="s">
        <v>264</v>
      </c>
      <c r="C9" s="63">
        <v>24</v>
      </c>
      <c r="D9" s="63">
        <v>23</v>
      </c>
      <c r="E9" s="63">
        <v>24</v>
      </c>
      <c r="F9" s="63">
        <v>27</v>
      </c>
      <c r="G9" s="135"/>
      <c r="H9" s="134" t="s">
        <v>268</v>
      </c>
      <c r="I9" s="63">
        <v>24</v>
      </c>
      <c r="J9" s="63">
        <v>21</v>
      </c>
      <c r="K9" s="63">
        <v>23</v>
      </c>
      <c r="L9" s="63">
        <v>22</v>
      </c>
      <c r="M9" s="136"/>
      <c r="N9" s="137"/>
      <c r="O9" s="138">
        <v>4</v>
      </c>
      <c r="P9" s="134" t="s">
        <v>25</v>
      </c>
      <c r="Q9" s="139">
        <v>109</v>
      </c>
    </row>
    <row r="10" spans="2:17" ht="12.75">
      <c r="B10" s="134" t="s">
        <v>265</v>
      </c>
      <c r="C10" s="140" t="s">
        <v>89</v>
      </c>
      <c r="D10" s="140" t="s">
        <v>89</v>
      </c>
      <c r="E10" s="138" t="s">
        <v>89</v>
      </c>
      <c r="F10" s="140" t="s">
        <v>89</v>
      </c>
      <c r="G10" s="135"/>
      <c r="H10" s="134" t="s">
        <v>234</v>
      </c>
      <c r="I10" s="140" t="s">
        <v>89</v>
      </c>
      <c r="J10" s="140" t="s">
        <v>89</v>
      </c>
      <c r="K10" s="195">
        <v>20</v>
      </c>
      <c r="L10" s="140">
        <v>31</v>
      </c>
      <c r="M10" s="136"/>
      <c r="N10" s="137"/>
      <c r="O10" s="138">
        <v>5</v>
      </c>
      <c r="P10" s="134" t="s">
        <v>31</v>
      </c>
      <c r="Q10" s="139">
        <v>112</v>
      </c>
    </row>
    <row r="11" spans="2:17" ht="12.75">
      <c r="B11" s="141"/>
      <c r="C11" s="134">
        <f>SUM(C6:C10)</f>
        <v>98</v>
      </c>
      <c r="D11" s="134">
        <f>SUM(D6:D10)</f>
        <v>92</v>
      </c>
      <c r="E11" s="142">
        <f>SUM(E6:E10)</f>
        <v>98</v>
      </c>
      <c r="F11" s="142">
        <f>SUM(F6:F10)</f>
        <v>98</v>
      </c>
      <c r="H11" s="141"/>
      <c r="I11" s="134">
        <f>SUM(I6:I10)</f>
        <v>91</v>
      </c>
      <c r="J11" s="134">
        <f>SUM(J6:J10)</f>
        <v>96</v>
      </c>
      <c r="K11" s="142">
        <f>SUM(K6:K10)</f>
        <v>102</v>
      </c>
      <c r="L11" s="142">
        <f>SUM(L6:L10)</f>
        <v>105</v>
      </c>
      <c r="M11" s="143"/>
      <c r="N11" s="137"/>
      <c r="O11" s="201">
        <v>6</v>
      </c>
      <c r="P11" s="202" t="s">
        <v>161</v>
      </c>
      <c r="Q11" s="203">
        <v>209</v>
      </c>
    </row>
    <row r="12" spans="2:17" ht="12.75">
      <c r="B12" s="144"/>
      <c r="C12" s="134"/>
      <c r="D12" s="134">
        <f>SUM(C11:D11)</f>
        <v>190</v>
      </c>
      <c r="E12" s="134">
        <f>SUM(C11:E11)</f>
        <v>288</v>
      </c>
      <c r="F12" s="145">
        <f>SUM(C11:F11)</f>
        <v>386</v>
      </c>
      <c r="H12" s="144"/>
      <c r="I12" s="134"/>
      <c r="J12" s="134">
        <f>SUM(I11:J11)</f>
        <v>187</v>
      </c>
      <c r="K12" s="134">
        <f>SUM(I11:K11)</f>
        <v>289</v>
      </c>
      <c r="L12" s="145">
        <f>SUM(I11:L11)</f>
        <v>394</v>
      </c>
      <c r="M12" s="146"/>
      <c r="N12" s="137"/>
      <c r="O12" s="204"/>
      <c r="P12" s="205"/>
      <c r="Q12" s="206"/>
    </row>
    <row r="13" ht="12.75">
      <c r="M13" s="131"/>
    </row>
    <row r="14" spans="2:17" ht="15.75">
      <c r="B14" s="123" t="s">
        <v>282</v>
      </c>
      <c r="C14" s="124"/>
      <c r="D14" s="124"/>
      <c r="E14" s="124"/>
      <c r="F14" s="125">
        <v>3</v>
      </c>
      <c r="H14" s="123" t="s">
        <v>25</v>
      </c>
      <c r="I14" s="124"/>
      <c r="J14" s="124"/>
      <c r="K14" s="124"/>
      <c r="L14" s="125">
        <v>4</v>
      </c>
      <c r="M14" s="126"/>
      <c r="N14" s="127"/>
      <c r="O14" s="128"/>
      <c r="P14" s="129" t="s">
        <v>236</v>
      </c>
      <c r="Q14" s="130"/>
    </row>
    <row r="15" ht="6" customHeight="1">
      <c r="M15" s="131"/>
    </row>
    <row r="16" spans="2:17" ht="12.75">
      <c r="B16" s="134" t="s">
        <v>269</v>
      </c>
      <c r="C16" s="63">
        <v>26</v>
      </c>
      <c r="D16" s="63">
        <v>26</v>
      </c>
      <c r="E16" s="63">
        <v>28</v>
      </c>
      <c r="F16" s="63">
        <v>26</v>
      </c>
      <c r="G16" s="13"/>
      <c r="H16" s="134" t="s">
        <v>237</v>
      </c>
      <c r="I16" s="63">
        <v>25</v>
      </c>
      <c r="J16" s="63">
        <v>27</v>
      </c>
      <c r="K16" s="63">
        <v>24</v>
      </c>
      <c r="L16" s="63">
        <v>25</v>
      </c>
      <c r="M16" s="136"/>
      <c r="N16" s="137"/>
      <c r="O16" s="138">
        <v>1</v>
      </c>
      <c r="P16" s="134" t="s">
        <v>84</v>
      </c>
      <c r="Q16" s="139">
        <v>187</v>
      </c>
    </row>
    <row r="17" spans="2:17" ht="12.75">
      <c r="B17" s="134" t="s">
        <v>233</v>
      </c>
      <c r="C17" s="63">
        <v>24</v>
      </c>
      <c r="D17" s="63">
        <v>24</v>
      </c>
      <c r="E17" s="63">
        <v>24</v>
      </c>
      <c r="F17" s="63">
        <v>27</v>
      </c>
      <c r="G17" s="13"/>
      <c r="H17" s="134" t="s">
        <v>272</v>
      </c>
      <c r="I17" s="63">
        <v>31</v>
      </c>
      <c r="J17" s="63">
        <v>20</v>
      </c>
      <c r="K17" s="63">
        <v>26</v>
      </c>
      <c r="L17" s="63">
        <v>24</v>
      </c>
      <c r="M17" s="136"/>
      <c r="N17" s="137"/>
      <c r="O17" s="138">
        <v>2</v>
      </c>
      <c r="P17" s="134" t="s">
        <v>32</v>
      </c>
      <c r="Q17" s="139">
        <v>190</v>
      </c>
    </row>
    <row r="18" spans="2:17" ht="12.75">
      <c r="B18" s="134" t="s">
        <v>270</v>
      </c>
      <c r="C18" s="63">
        <v>26</v>
      </c>
      <c r="D18" s="63">
        <v>26</v>
      </c>
      <c r="E18" s="63">
        <v>31</v>
      </c>
      <c r="F18" s="63">
        <v>25</v>
      </c>
      <c r="G18" s="13"/>
      <c r="H18" s="134" t="s">
        <v>273</v>
      </c>
      <c r="I18" s="63">
        <v>32</v>
      </c>
      <c r="J18" s="63">
        <v>39</v>
      </c>
      <c r="K18" s="63" t="s">
        <v>89</v>
      </c>
      <c r="L18" s="63" t="s">
        <v>274</v>
      </c>
      <c r="M18" s="136"/>
      <c r="N18" s="137"/>
      <c r="O18" s="138">
        <v>3</v>
      </c>
      <c r="P18" s="134" t="s">
        <v>282</v>
      </c>
      <c r="Q18" s="139">
        <v>196</v>
      </c>
    </row>
    <row r="19" spans="2:17" ht="12.75">
      <c r="B19" s="134" t="s">
        <v>271</v>
      </c>
      <c r="C19" s="63">
        <v>20</v>
      </c>
      <c r="D19" s="63">
        <v>24</v>
      </c>
      <c r="E19" s="63">
        <v>21</v>
      </c>
      <c r="F19" s="63">
        <v>20</v>
      </c>
      <c r="G19" s="13"/>
      <c r="H19" s="134" t="s">
        <v>238</v>
      </c>
      <c r="I19" s="63">
        <v>21</v>
      </c>
      <c r="J19" s="63">
        <v>24</v>
      </c>
      <c r="K19" s="63">
        <v>25</v>
      </c>
      <c r="L19" s="63">
        <v>20</v>
      </c>
      <c r="M19" s="136"/>
      <c r="N19" s="137"/>
      <c r="O19" s="138">
        <v>4</v>
      </c>
      <c r="P19" s="134" t="s">
        <v>25</v>
      </c>
      <c r="Q19" s="139">
        <v>219</v>
      </c>
    </row>
    <row r="20" spans="2:17" ht="12.75">
      <c r="B20" s="134" t="s">
        <v>235</v>
      </c>
      <c r="C20" s="140" t="s">
        <v>89</v>
      </c>
      <c r="D20" s="140" t="s">
        <v>89</v>
      </c>
      <c r="E20" s="140" t="s">
        <v>89</v>
      </c>
      <c r="F20" s="140" t="s">
        <v>89</v>
      </c>
      <c r="G20" s="13"/>
      <c r="H20" s="134" t="s">
        <v>239</v>
      </c>
      <c r="I20" s="140" t="s">
        <v>89</v>
      </c>
      <c r="J20" s="140" t="s">
        <v>89</v>
      </c>
      <c r="K20" s="140">
        <v>34</v>
      </c>
      <c r="L20" s="140">
        <v>30</v>
      </c>
      <c r="M20" s="131"/>
      <c r="N20" s="137"/>
      <c r="O20" s="138">
        <v>5</v>
      </c>
      <c r="P20" s="134" t="s">
        <v>31</v>
      </c>
      <c r="Q20" s="139">
        <v>225</v>
      </c>
    </row>
    <row r="21" spans="2:17" ht="12.75">
      <c r="B21" s="141"/>
      <c r="C21" s="134">
        <f>SUM(C16:C20)</f>
        <v>96</v>
      </c>
      <c r="D21" s="134">
        <f>SUM(D16:D20)</f>
        <v>100</v>
      </c>
      <c r="E21" s="142">
        <f>SUM(E16:E20)</f>
        <v>104</v>
      </c>
      <c r="F21" s="142">
        <f>SUM(F16:F20)</f>
        <v>98</v>
      </c>
      <c r="H21" s="141"/>
      <c r="I21" s="134">
        <f>SUM(I16:I20)</f>
        <v>109</v>
      </c>
      <c r="J21" s="134">
        <f>SUM(J16:J20)</f>
        <v>110</v>
      </c>
      <c r="K21" s="142">
        <f>SUM(K16:K20)</f>
        <v>109</v>
      </c>
      <c r="L21" s="142">
        <f>SUM(L16:L20)</f>
        <v>99</v>
      </c>
      <c r="M21" s="131"/>
      <c r="N21" s="137"/>
      <c r="O21" s="138">
        <v>6</v>
      </c>
      <c r="P21" s="202" t="s">
        <v>161</v>
      </c>
      <c r="Q21" s="139">
        <v>426</v>
      </c>
    </row>
    <row r="22" spans="2:17" ht="12.75">
      <c r="B22" s="144"/>
      <c r="C22" s="134"/>
      <c r="D22" s="134">
        <f>SUM(C21:D21)</f>
        <v>196</v>
      </c>
      <c r="E22" s="134">
        <f>SUM(C21:E21)</f>
        <v>300</v>
      </c>
      <c r="F22" s="145">
        <f>SUM(C21:F21)</f>
        <v>398</v>
      </c>
      <c r="H22" s="144"/>
      <c r="I22" s="134"/>
      <c r="J22" s="134">
        <f>SUM(I21:J21)</f>
        <v>219</v>
      </c>
      <c r="K22" s="134">
        <f>SUM(I21:K21)</f>
        <v>328</v>
      </c>
      <c r="L22" s="145">
        <f>SUM(I21:L21)</f>
        <v>427</v>
      </c>
      <c r="M22" s="146"/>
      <c r="N22" s="137"/>
      <c r="O22" s="204"/>
      <c r="P22" s="205"/>
      <c r="Q22" s="206"/>
    </row>
    <row r="23" ht="12.75">
      <c r="M23" s="131"/>
    </row>
    <row r="24" spans="2:17" ht="15.75">
      <c r="B24" s="123" t="s">
        <v>31</v>
      </c>
      <c r="C24" s="124"/>
      <c r="D24" s="124"/>
      <c r="E24" s="124"/>
      <c r="F24" s="125">
        <v>5</v>
      </c>
      <c r="H24" s="123" t="s">
        <v>161</v>
      </c>
      <c r="I24" s="124"/>
      <c r="J24" s="124"/>
      <c r="K24" s="124"/>
      <c r="L24" s="125">
        <v>6</v>
      </c>
      <c r="M24" s="126"/>
      <c r="N24" s="127"/>
      <c r="O24" s="128"/>
      <c r="P24" s="129" t="s">
        <v>240</v>
      </c>
      <c r="Q24" s="130"/>
    </row>
    <row r="25" ht="6" customHeight="1">
      <c r="M25" s="131"/>
    </row>
    <row r="26" spans="2:17" ht="12.75">
      <c r="B26" s="134" t="s">
        <v>275</v>
      </c>
      <c r="C26" s="63">
        <v>25</v>
      </c>
      <c r="D26" s="63" t="s">
        <v>89</v>
      </c>
      <c r="E26" s="63" t="s">
        <v>89</v>
      </c>
      <c r="F26" s="63" t="s">
        <v>89</v>
      </c>
      <c r="H26" s="134" t="s">
        <v>241</v>
      </c>
      <c r="I26" s="63">
        <v>24</v>
      </c>
      <c r="J26" s="63">
        <v>33</v>
      </c>
      <c r="K26" s="63">
        <v>28</v>
      </c>
      <c r="L26" s="63">
        <v>30</v>
      </c>
      <c r="M26" s="136"/>
      <c r="N26" s="137"/>
      <c r="O26" s="138">
        <v>1</v>
      </c>
      <c r="P26" s="134" t="s">
        <v>32</v>
      </c>
      <c r="Q26" s="139">
        <v>288</v>
      </c>
    </row>
    <row r="27" spans="2:17" ht="12.75">
      <c r="B27" s="134" t="s">
        <v>243</v>
      </c>
      <c r="C27" s="63">
        <v>28</v>
      </c>
      <c r="D27" s="63">
        <v>26</v>
      </c>
      <c r="E27" s="63">
        <v>27</v>
      </c>
      <c r="F27" s="63">
        <v>26</v>
      </c>
      <c r="H27" s="134" t="s">
        <v>278</v>
      </c>
      <c r="I27" s="63">
        <v>28</v>
      </c>
      <c r="J27" s="63">
        <v>26</v>
      </c>
      <c r="K27" s="63">
        <v>28</v>
      </c>
      <c r="L27" s="63">
        <v>26</v>
      </c>
      <c r="M27" s="136"/>
      <c r="N27" s="137"/>
      <c r="O27" s="138">
        <v>2</v>
      </c>
      <c r="P27" s="134" t="s">
        <v>84</v>
      </c>
      <c r="Q27" s="139">
        <v>289</v>
      </c>
    </row>
    <row r="28" spans="2:17" ht="12.75">
      <c r="B28" s="134" t="s">
        <v>276</v>
      </c>
      <c r="C28" s="63">
        <v>36</v>
      </c>
      <c r="D28" s="63">
        <v>28</v>
      </c>
      <c r="E28" s="63">
        <v>29</v>
      </c>
      <c r="F28" s="63">
        <v>33</v>
      </c>
      <c r="H28" s="134" t="s">
        <v>279</v>
      </c>
      <c r="I28" s="63">
        <v>31</v>
      </c>
      <c r="J28" s="63">
        <v>32</v>
      </c>
      <c r="K28" s="63">
        <v>32</v>
      </c>
      <c r="L28" s="63">
        <v>32</v>
      </c>
      <c r="M28" s="136"/>
      <c r="N28" s="137"/>
      <c r="O28" s="138">
        <v>3</v>
      </c>
      <c r="P28" s="134" t="s">
        <v>282</v>
      </c>
      <c r="Q28" s="139">
        <v>300</v>
      </c>
    </row>
    <row r="29" spans="2:17" ht="12.75">
      <c r="B29" s="134" t="s">
        <v>242</v>
      </c>
      <c r="C29" s="63">
        <v>23</v>
      </c>
      <c r="D29" s="63">
        <v>24</v>
      </c>
      <c r="E29" s="63">
        <v>24</v>
      </c>
      <c r="F29" s="63">
        <v>23</v>
      </c>
      <c r="H29" s="134"/>
      <c r="I29" s="63">
        <v>126</v>
      </c>
      <c r="J29" s="63">
        <v>126</v>
      </c>
      <c r="K29" s="63">
        <v>126</v>
      </c>
      <c r="L29" s="63">
        <v>126</v>
      </c>
      <c r="M29" s="136"/>
      <c r="N29" s="137"/>
      <c r="O29" s="138">
        <v>4</v>
      </c>
      <c r="P29" s="134" t="s">
        <v>25</v>
      </c>
      <c r="Q29" s="139">
        <v>328</v>
      </c>
    </row>
    <row r="30" spans="2:17" ht="12.75">
      <c r="B30" s="134" t="s">
        <v>277</v>
      </c>
      <c r="C30" s="140" t="s">
        <v>89</v>
      </c>
      <c r="D30" s="140">
        <v>35</v>
      </c>
      <c r="E30" s="140">
        <v>27</v>
      </c>
      <c r="F30" s="140">
        <v>26</v>
      </c>
      <c r="H30" s="134"/>
      <c r="I30" s="140"/>
      <c r="J30" s="140"/>
      <c r="K30" s="140"/>
      <c r="L30" s="140"/>
      <c r="M30" s="131"/>
      <c r="N30" s="137"/>
      <c r="O30" s="138">
        <v>5</v>
      </c>
      <c r="P30" s="134" t="s">
        <v>31</v>
      </c>
      <c r="Q30" s="139">
        <v>332</v>
      </c>
    </row>
    <row r="31" spans="2:17" ht="12.75">
      <c r="B31" s="141"/>
      <c r="C31" s="134">
        <f>SUM(C26:C30)</f>
        <v>112</v>
      </c>
      <c r="D31" s="134">
        <f>SUM(D26:D30)</f>
        <v>113</v>
      </c>
      <c r="E31" s="142">
        <f>SUM(E26:E30)</f>
        <v>107</v>
      </c>
      <c r="F31" s="142">
        <f>SUM(F26:F30)</f>
        <v>108</v>
      </c>
      <c r="H31" s="141"/>
      <c r="I31" s="134">
        <f>SUM(I26:I30)</f>
        <v>209</v>
      </c>
      <c r="J31" s="134">
        <f>SUM(J26:J30)</f>
        <v>217</v>
      </c>
      <c r="K31" s="142">
        <f>SUM(K26:K30)</f>
        <v>214</v>
      </c>
      <c r="L31" s="142">
        <f>SUM(L26:L30)</f>
        <v>214</v>
      </c>
      <c r="M31" s="131"/>
      <c r="N31" s="137"/>
      <c r="O31" s="138">
        <v>6</v>
      </c>
      <c r="P31" s="202" t="s">
        <v>161</v>
      </c>
      <c r="Q31" s="139">
        <v>640</v>
      </c>
    </row>
    <row r="32" spans="2:17" ht="12.75">
      <c r="B32" s="144"/>
      <c r="C32" s="134"/>
      <c r="D32" s="134">
        <f>SUM(C31:D31)</f>
        <v>225</v>
      </c>
      <c r="E32" s="134">
        <f>SUM(C31:E31)</f>
        <v>332</v>
      </c>
      <c r="F32" s="145">
        <f>SUM(C31:F31)</f>
        <v>440</v>
      </c>
      <c r="H32" s="144"/>
      <c r="I32" s="134"/>
      <c r="J32" s="134">
        <f>SUM(I31:J31)</f>
        <v>426</v>
      </c>
      <c r="K32" s="134">
        <f>SUM(I31:K31)</f>
        <v>640</v>
      </c>
      <c r="L32" s="145">
        <f>SUM(I31:L31)</f>
        <v>854</v>
      </c>
      <c r="M32" s="146"/>
      <c r="N32" s="137"/>
      <c r="O32" s="204"/>
      <c r="P32" s="205"/>
      <c r="Q32" s="206"/>
    </row>
    <row r="33" ht="13.5" thickBot="1"/>
    <row r="34" spans="2:17" ht="16.5" thickBot="1">
      <c r="B34" s="127"/>
      <c r="C34" s="137"/>
      <c r="D34" s="137"/>
      <c r="E34" s="137"/>
      <c r="F34" s="197"/>
      <c r="H34"/>
      <c r="I34" s="147"/>
      <c r="J34" s="148" t="s">
        <v>244</v>
      </c>
      <c r="K34" s="149"/>
      <c r="L34" s="150"/>
      <c r="M34" s="150"/>
      <c r="N34" s="150" t="s">
        <v>18</v>
      </c>
      <c r="O34" s="148" t="s">
        <v>245</v>
      </c>
      <c r="P34" s="151"/>
      <c r="Q34" s="152"/>
    </row>
    <row r="35" spans="2:15" ht="6" customHeight="1" thickBot="1">
      <c r="B35" s="137"/>
      <c r="C35" s="137"/>
      <c r="D35" s="137"/>
      <c r="E35" s="137"/>
      <c r="F35" s="137"/>
      <c r="H35"/>
      <c r="I35"/>
      <c r="J35"/>
      <c r="K35"/>
      <c r="L35"/>
      <c r="M35"/>
      <c r="N35"/>
      <c r="O35" s="33"/>
    </row>
    <row r="36" spans="2:17" ht="12.75">
      <c r="B36" s="198"/>
      <c r="C36" s="196"/>
      <c r="D36" s="196"/>
      <c r="E36" s="196"/>
      <c r="F36" s="196"/>
      <c r="H36"/>
      <c r="I36" s="153" t="s">
        <v>6</v>
      </c>
      <c r="J36" s="154" t="s">
        <v>32</v>
      </c>
      <c r="K36" s="155"/>
      <c r="L36" s="155"/>
      <c r="M36" s="155"/>
      <c r="N36" s="155"/>
      <c r="O36" s="156"/>
      <c r="P36" s="157">
        <v>386</v>
      </c>
      <c r="Q36" s="158" t="s">
        <v>283</v>
      </c>
    </row>
    <row r="37" spans="2:17" ht="12.75">
      <c r="B37" s="198"/>
      <c r="C37" s="196"/>
      <c r="D37" s="196"/>
      <c r="E37" s="196"/>
      <c r="F37" s="196"/>
      <c r="H37"/>
      <c r="I37" s="159" t="s">
        <v>9</v>
      </c>
      <c r="J37" s="160" t="s">
        <v>84</v>
      </c>
      <c r="K37" s="6"/>
      <c r="L37" s="6"/>
      <c r="M37" s="6"/>
      <c r="N37" s="6"/>
      <c r="O37" s="161"/>
      <c r="P37" s="162">
        <v>394</v>
      </c>
      <c r="Q37" s="163" t="s">
        <v>246</v>
      </c>
    </row>
    <row r="38" spans="2:17" ht="12.75">
      <c r="B38" s="198"/>
      <c r="C38" s="196"/>
      <c r="D38" s="196"/>
      <c r="E38" s="196"/>
      <c r="F38" s="196"/>
      <c r="H38"/>
      <c r="I38" s="159" t="s">
        <v>11</v>
      </c>
      <c r="J38" s="160" t="s">
        <v>282</v>
      </c>
      <c r="K38" s="6"/>
      <c r="L38" s="6"/>
      <c r="M38" s="6"/>
      <c r="N38" s="6"/>
      <c r="O38" s="161"/>
      <c r="P38" s="162">
        <v>398</v>
      </c>
      <c r="Q38" s="163" t="s">
        <v>247</v>
      </c>
    </row>
    <row r="39" spans="2:17" ht="12.75">
      <c r="B39" s="198"/>
      <c r="C39" s="196"/>
      <c r="D39" s="196"/>
      <c r="E39" s="196"/>
      <c r="F39" s="196"/>
      <c r="H39"/>
      <c r="I39" s="159" t="s">
        <v>12</v>
      </c>
      <c r="J39" s="160" t="s">
        <v>25</v>
      </c>
      <c r="K39" s="6"/>
      <c r="L39" s="6"/>
      <c r="M39" s="6"/>
      <c r="N39" s="6"/>
      <c r="O39" s="161"/>
      <c r="P39" s="162">
        <v>427</v>
      </c>
      <c r="Q39" s="163" t="s">
        <v>248</v>
      </c>
    </row>
    <row r="40" spans="2:17" ht="12.75">
      <c r="B40" s="198"/>
      <c r="C40" s="116"/>
      <c r="D40" s="116"/>
      <c r="E40" s="116"/>
      <c r="F40" s="116"/>
      <c r="H40"/>
      <c r="I40" s="159" t="s">
        <v>14</v>
      </c>
      <c r="J40" s="160" t="s">
        <v>31</v>
      </c>
      <c r="K40" s="6"/>
      <c r="L40" s="6"/>
      <c r="M40" s="6"/>
      <c r="N40" s="6"/>
      <c r="O40" s="161"/>
      <c r="P40" s="162">
        <v>440</v>
      </c>
      <c r="Q40" s="163" t="s">
        <v>249</v>
      </c>
    </row>
    <row r="41" spans="2:17" ht="13.5" thickBot="1">
      <c r="B41" s="198"/>
      <c r="C41" s="198"/>
      <c r="D41" s="198"/>
      <c r="E41" s="198"/>
      <c r="F41" s="198"/>
      <c r="H41"/>
      <c r="I41" s="164" t="s">
        <v>18</v>
      </c>
      <c r="J41" s="165" t="s">
        <v>161</v>
      </c>
      <c r="K41" s="166"/>
      <c r="L41" s="166"/>
      <c r="M41" s="166"/>
      <c r="N41" s="166"/>
      <c r="O41" s="167"/>
      <c r="P41" s="168">
        <v>854</v>
      </c>
      <c r="Q41" s="169" t="s">
        <v>284</v>
      </c>
    </row>
    <row r="42" spans="2:17" ht="12.75">
      <c r="B42" s="198"/>
      <c r="C42" s="198"/>
      <c r="D42" s="199"/>
      <c r="E42" s="199"/>
      <c r="F42" s="200"/>
      <c r="H42"/>
      <c r="I42" s="207"/>
      <c r="J42" s="208"/>
      <c r="K42" s="209"/>
      <c r="L42" s="209"/>
      <c r="M42" s="209"/>
      <c r="N42" s="209"/>
      <c r="O42" s="137"/>
      <c r="P42" s="189"/>
      <c r="Q42" s="207"/>
    </row>
    <row r="44" spans="9:17" ht="13.5" thickBot="1">
      <c r="I44" s="170" t="s">
        <v>250</v>
      </c>
      <c r="N44" s="122"/>
      <c r="O44" s="122"/>
      <c r="Q44" s="171" t="s">
        <v>281</v>
      </c>
    </row>
    <row r="45" spans="9:17" ht="13.5" thickBot="1">
      <c r="I45" s="172"/>
      <c r="J45" s="173" t="s">
        <v>251</v>
      </c>
      <c r="K45" s="173"/>
      <c r="L45" s="173"/>
      <c r="M45" s="173"/>
      <c r="N45" s="173" t="s">
        <v>18</v>
      </c>
      <c r="O45" s="173"/>
      <c r="P45" s="173" t="s">
        <v>252</v>
      </c>
      <c r="Q45" s="174"/>
    </row>
    <row r="46" spans="14:17" ht="6" customHeight="1" thickBot="1">
      <c r="N46" s="122"/>
      <c r="O46" s="122"/>
      <c r="Q46" s="122"/>
    </row>
    <row r="47" spans="9:17" ht="12.75">
      <c r="I47" s="175" t="s">
        <v>6</v>
      </c>
      <c r="J47" s="176" t="s">
        <v>32</v>
      </c>
      <c r="K47" s="177"/>
      <c r="L47" s="177"/>
      <c r="M47" s="177"/>
      <c r="N47" s="177"/>
      <c r="O47" s="177"/>
      <c r="P47" s="178">
        <f>2112+P36</f>
        <v>2498</v>
      </c>
      <c r="Q47" s="179">
        <f>28+7</f>
        <v>35</v>
      </c>
    </row>
    <row r="48" spans="9:17" ht="12.75">
      <c r="I48" s="180" t="s">
        <v>9</v>
      </c>
      <c r="J48" s="181" t="s">
        <v>25</v>
      </c>
      <c r="K48" s="182"/>
      <c r="L48" s="182"/>
      <c r="M48" s="182"/>
      <c r="N48" s="182"/>
      <c r="O48" s="182"/>
      <c r="P48" s="139">
        <f>2149+P39</f>
        <v>2576</v>
      </c>
      <c r="Q48" s="183">
        <f>26+3</f>
        <v>29</v>
      </c>
    </row>
    <row r="49" spans="9:17" ht="12.75">
      <c r="I49" s="184" t="s">
        <v>11</v>
      </c>
      <c r="J49" s="181" t="s">
        <v>282</v>
      </c>
      <c r="K49" s="182"/>
      <c r="L49" s="182"/>
      <c r="M49" s="182"/>
      <c r="N49" s="182"/>
      <c r="O49" s="182"/>
      <c r="P49" s="139">
        <f>2204+P38</f>
        <v>2602</v>
      </c>
      <c r="Q49" s="183">
        <f>23+4</f>
        <v>27</v>
      </c>
    </row>
    <row r="50" spans="9:17" ht="12.75">
      <c r="I50" s="184" t="s">
        <v>12</v>
      </c>
      <c r="J50" s="181" t="s">
        <v>84</v>
      </c>
      <c r="K50" s="182"/>
      <c r="L50" s="182"/>
      <c r="M50" s="182"/>
      <c r="N50" s="182"/>
      <c r="O50" s="182"/>
      <c r="P50" s="139">
        <f>2285+P37</f>
        <v>2679</v>
      </c>
      <c r="Q50" s="183">
        <f>17+5</f>
        <v>22</v>
      </c>
    </row>
    <row r="51" spans="9:17" ht="12.75">
      <c r="I51" s="184" t="s">
        <v>14</v>
      </c>
      <c r="J51" s="181" t="s">
        <v>31</v>
      </c>
      <c r="K51" s="182"/>
      <c r="L51" s="182"/>
      <c r="M51" s="182"/>
      <c r="N51" s="182"/>
      <c r="O51" s="182"/>
      <c r="P51" s="139">
        <f>2374+P40</f>
        <v>2814</v>
      </c>
      <c r="Q51" s="183">
        <f>11+2</f>
        <v>13</v>
      </c>
    </row>
    <row r="52" spans="9:17" ht="13.5" thickBot="1">
      <c r="I52" s="210" t="s">
        <v>18</v>
      </c>
      <c r="J52" s="211" t="s">
        <v>161</v>
      </c>
      <c r="K52" s="212"/>
      <c r="L52" s="212"/>
      <c r="M52" s="212"/>
      <c r="N52" s="212"/>
      <c r="O52" s="212"/>
      <c r="P52" s="203">
        <f>5976+P41</f>
        <v>6830</v>
      </c>
      <c r="Q52" s="213">
        <f>4+1</f>
        <v>5</v>
      </c>
    </row>
    <row r="53" spans="9:17" ht="12.75">
      <c r="I53" s="214"/>
      <c r="J53" s="215"/>
      <c r="K53" s="216"/>
      <c r="L53" s="216"/>
      <c r="M53" s="216"/>
      <c r="N53" s="216"/>
      <c r="O53" s="216"/>
      <c r="P53" s="217"/>
      <c r="Q53" s="218"/>
    </row>
    <row r="54" spans="9:18" ht="12.75">
      <c r="I54" s="185"/>
      <c r="J54" s="185"/>
      <c r="K54" s="185"/>
      <c r="L54" s="185"/>
      <c r="M54" s="185"/>
      <c r="N54" s="185"/>
      <c r="O54" s="186"/>
      <c r="P54" s="187"/>
      <c r="Q54" s="188"/>
      <c r="R54" s="189"/>
    </row>
    <row r="55" spans="9:18" ht="12.75">
      <c r="I55" s="185"/>
      <c r="J55" s="185"/>
      <c r="K55" s="185"/>
      <c r="L55" s="185"/>
      <c r="M55" s="185"/>
      <c r="N55" s="185"/>
      <c r="O55" s="186"/>
      <c r="P55" s="187"/>
      <c r="Q55" s="188"/>
      <c r="R55" s="189"/>
    </row>
    <row r="56" spans="14:17" ht="12.75">
      <c r="N56" s="122"/>
      <c r="O56" s="122"/>
      <c r="Q56" s="122"/>
    </row>
    <row r="57" spans="14:17" ht="12.75">
      <c r="N57" s="122"/>
      <c r="O57" s="122"/>
      <c r="Q57" s="122"/>
    </row>
    <row r="58" spans="14:17" ht="12.75">
      <c r="N58" s="122"/>
      <c r="O58" s="122"/>
      <c r="Q58" s="122"/>
    </row>
    <row r="59" spans="14:17" ht="12.75">
      <c r="N59" s="122"/>
      <c r="O59" s="122"/>
      <c r="Q59" s="122"/>
    </row>
    <row r="60" spans="14:17" ht="12.75">
      <c r="N60" s="122"/>
      <c r="O60" s="122"/>
      <c r="Q60" s="122"/>
    </row>
    <row r="61" spans="14:17" ht="12.75">
      <c r="N61" s="122"/>
      <c r="O61" s="122"/>
      <c r="Q61" s="122"/>
    </row>
    <row r="62" spans="14:17" ht="12.75">
      <c r="N62" s="122"/>
      <c r="O62" s="122"/>
      <c r="Q62" s="122"/>
    </row>
    <row r="63" spans="14:17" ht="12.75">
      <c r="N63" s="122"/>
      <c r="O63" s="122"/>
      <c r="Q63" s="122"/>
    </row>
    <row r="64" spans="14:17" ht="12.75">
      <c r="N64" s="122"/>
      <c r="O64" s="122"/>
      <c r="Q64" s="122"/>
    </row>
    <row r="65" spans="14:17" ht="12.75">
      <c r="N65" s="122"/>
      <c r="O65" s="122"/>
      <c r="Q65" s="12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Kodalík</dc:creator>
  <cp:keywords/>
  <dc:description/>
  <cp:lastModifiedBy>Vlastimil Čegan</cp:lastModifiedBy>
  <cp:lastPrinted>2005-05-30T05:23:37Z</cp:lastPrinted>
  <dcterms:created xsi:type="dcterms:W3CDTF">2003-04-20T21:18:49Z</dcterms:created>
  <dcterms:modified xsi:type="dcterms:W3CDTF">2005-06-02T12:28:44Z</dcterms:modified>
  <cp:category/>
  <cp:version/>
  <cp:contentType/>
  <cp:contentStatus/>
</cp:coreProperties>
</file>