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780" tabRatio="766" firstSheet="2" activeTab="6"/>
  </bookViews>
  <sheets>
    <sheet name="úvod a postup OLD" sheetId="1" r:id="rId1"/>
    <sheet name="databáze hráčů" sheetId="2" r:id="rId2"/>
    <sheet name="dotazy" sheetId="3" r:id="rId3"/>
    <sheet name="List1" sheetId="4" r:id="rId4"/>
    <sheet name="hlavička" sheetId="5" r:id="rId5"/>
    <sheet name="bodovací prostor" sheetId="6" r:id="rId6"/>
    <sheet name="výsledky - kategorie" sheetId="7" r:id="rId7"/>
    <sheet name="družstva" sheetId="8" r:id="rId8"/>
  </sheets>
  <definedNames>
    <definedName name="_xlnm.Print_Area" localSheetId="4">'hlavička'!$A$1:$I$39</definedName>
  </definedNames>
  <calcPr fullCalcOnLoad="1"/>
</workbook>
</file>

<file path=xl/comments6.xml><?xml version="1.0" encoding="utf-8"?>
<comments xmlns="http://schemas.openxmlformats.org/spreadsheetml/2006/main">
  <authors>
    <author>rak</author>
  </authors>
  <commentList>
    <comment ref="R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<sst xmlns="http://schemas.openxmlformats.org/spreadsheetml/2006/main" count="4080" uniqueCount="1244">
  <si>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</si>
  <si>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</si>
  <si>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</si>
  <si>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</si>
  <si>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</si>
  <si>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</si>
  <si>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</si>
  <si>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</si>
  <si>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</si>
  <si>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</si>
  <si>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</si>
  <si>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</si>
  <si>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</si>
  <si>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</si>
  <si>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</si>
  <si>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</si>
  <si>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</si>
  <si>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</si>
  <si>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</si>
  <si>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</si>
  <si>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</si>
  <si>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</si>
  <si>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</si>
  <si>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</si>
  <si>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</si>
  <si>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</si>
  <si>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t>Dobrý den,</t>
  </si>
  <si>
    <t xml:space="preserve">dostal se k Vám soubor umožňující bodovat dle nově zavedeného systému. </t>
  </si>
  <si>
    <t>Úvod a postup</t>
  </si>
  <si>
    <t>Bodovací prostor</t>
  </si>
  <si>
    <t>Dotazy</t>
  </si>
  <si>
    <t>Databáze hráčů</t>
  </si>
  <si>
    <t>Úvod a postup si dává za cíl vysvětlit, jak se s tímto souborem má zacházet, aby vznikla</t>
  </si>
  <si>
    <t>výsledková listina v absolutní kategorii s přiřazenými body.</t>
  </si>
  <si>
    <t>Bodovací prostor je list, do kterého vstupují data ze zbylých listů prostřednictvím vzorečků</t>
  </si>
  <si>
    <t>Databáze hráčů je v podstatě tabulka výkonnostních tříd, jak je uvedena na webu. Tento list</t>
  </si>
  <si>
    <t>Dotazy je list, kde se defiuje typ turnaje, čímž se definují parametry vzorce pro výpočet bodů.</t>
  </si>
  <si>
    <t>dat do bodovacího prostoru, aby nebylo nutné vypisovat každého hráče se jménem, příjmením</t>
  </si>
  <si>
    <t xml:space="preserve">atd., ale stačilo jen vypsat registrační číslo. Někteří z Vás jste se s tím setkali v Segu 2002 </t>
  </si>
  <si>
    <t>v daleko propracovanější formě.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</si>
  <si>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</si>
  <si>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</si>
  <si>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</si>
  <si>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</si>
  <si>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a do kterého je třeba vkládat data. Je nejsložitějším prostorem, protože v něm se to všechno peče.</t>
  </si>
  <si>
    <t>proti poškození. Jak už jsem naznačovalal výše, vpisuje se zde nikoli jméno, příjmení atd.,</t>
  </si>
  <si>
    <t>ale jen registrační číslo. Pak je přirozeně nutné vyplnit ručně výsledky v jednotlivých kolech, zde</t>
  </si>
  <si>
    <t>turnaje, lze je rozkrýt, změnit (data - skupina a přehled - oddělit či seskupit). Po vyplnění</t>
  </si>
  <si>
    <t>všech dat (reg.č., údery) může být potřeba doplnit vzorce do dalších řádků, prostě si je musíte</t>
  </si>
  <si>
    <t xml:space="preserve">zkopírovat. Takže pokud máte vše vyplněno, musíte opět bohužel ručně provést seřazení podle </t>
  </si>
  <si>
    <t>průměru na jedno kolo - označit si oblast (B3 až S(x)), data - seřadit - podle prům. - vzestupně.</t>
  </si>
  <si>
    <t>V té chvíli můžete použít vzoreček v buňce T2 a zkopírovat jej dolů. Ideální postup je označit</t>
  </si>
  <si>
    <t>buňku se vzorečkem, šipkou myši se dotknout pravého spodního rohu buňky a dvojitým poklepem</t>
  </si>
  <si>
    <t>Je v něm uveden dotaz na typ turnaje s vysvětlením, co a jak je třeba učinit.</t>
  </si>
  <si>
    <t>bude časem nahrazen kvalitní oficiální databází hráčů. Má zde pouze funkci databáze, schránky</t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</si>
  <si>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</si>
  <si>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</si>
  <si>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</si>
  <si>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</si>
  <si>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</si>
  <si>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</si>
  <si>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</si>
  <si>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</si>
  <si>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</si>
  <si>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Bednář</t>
  </si>
  <si>
    <t>Jaromír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</si>
  <si>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</si>
  <si>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</si>
  <si>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</si>
  <si>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</si>
  <si>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</si>
  <si>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</si>
  <si>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</si>
  <si>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</si>
  <si>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</si>
  <si>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</si>
  <si>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</si>
  <si>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</si>
  <si>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</si>
  <si>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</si>
  <si>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</si>
  <si>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</si>
  <si>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</si>
  <si>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MGK Ústí nad Labem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</si>
  <si>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</si>
  <si>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</si>
  <si>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</si>
  <si>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</si>
  <si>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</si>
  <si>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</si>
  <si>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</si>
  <si>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</si>
  <si>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</si>
  <si>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</si>
  <si>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</si>
  <si>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</si>
  <si>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</si>
  <si>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</si>
  <si>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</si>
  <si>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</si>
  <si>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</si>
  <si>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</si>
  <si>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</si>
  <si>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</si>
  <si>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</si>
  <si>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</si>
  <si>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</si>
  <si>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</si>
  <si>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</si>
  <si>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</si>
  <si>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</si>
  <si>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</si>
  <si>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</si>
  <si>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</si>
  <si>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</si>
  <si>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</si>
  <si>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</si>
  <si>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</si>
  <si>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</si>
  <si>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</si>
  <si>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</si>
  <si>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</si>
  <si>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</si>
  <si>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</si>
  <si>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</si>
  <si>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17.</t>
  </si>
  <si>
    <t>Kodalík</t>
  </si>
  <si>
    <t>MGC Plzeň</t>
  </si>
  <si>
    <t>18.</t>
  </si>
  <si>
    <t>Dohnal</t>
  </si>
  <si>
    <t>Tomáš</t>
  </si>
  <si>
    <t>MGC Hradečtí Orli</t>
  </si>
  <si>
    <t>19.</t>
  </si>
  <si>
    <t>Moravec</t>
  </si>
  <si>
    <t>20.</t>
  </si>
  <si>
    <t>Rosendorf</t>
  </si>
  <si>
    <t>Karel</t>
  </si>
  <si>
    <t>SMG 2000</t>
  </si>
  <si>
    <t>21.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</si>
  <si>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</si>
  <si>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</si>
  <si>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</si>
  <si>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</si>
  <si>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</si>
  <si>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</si>
  <si>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</si>
  <si>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</si>
  <si>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</si>
  <si>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</si>
  <si>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</si>
  <si>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</si>
  <si>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</si>
  <si>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</si>
  <si>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</si>
  <si>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</si>
  <si>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</si>
  <si>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</si>
  <si>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</si>
  <si>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28.</t>
  </si>
  <si>
    <t>Jašek</t>
  </si>
  <si>
    <t>29.</t>
  </si>
  <si>
    <t>Jindřich</t>
  </si>
  <si>
    <t>30.</t>
  </si>
  <si>
    <t>Mráz</t>
  </si>
  <si>
    <t>SK DG Chomutov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</si>
  <si>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</si>
  <si>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</si>
  <si>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</si>
  <si>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</si>
  <si>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</si>
  <si>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</si>
  <si>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</si>
  <si>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</si>
  <si>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</si>
  <si>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</si>
  <si>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</si>
  <si>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</si>
  <si>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</si>
  <si>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</si>
  <si>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</si>
  <si>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</si>
  <si>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</si>
  <si>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</si>
  <si>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</si>
  <si>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</si>
  <si>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</si>
  <si>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</si>
  <si>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</si>
  <si>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</si>
  <si>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</si>
  <si>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</si>
  <si>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</si>
  <si>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</si>
  <si>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</si>
  <si>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</si>
  <si>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</si>
  <si>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</si>
  <si>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</si>
  <si>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</si>
  <si>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</si>
  <si>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</si>
  <si>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</si>
  <si>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</si>
  <si>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</si>
  <si>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</si>
  <si>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</si>
  <si>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</si>
  <si>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</si>
  <si>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</si>
  <si>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</si>
  <si>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</si>
  <si>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48.</t>
  </si>
  <si>
    <t>49.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</si>
  <si>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</si>
  <si>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</si>
  <si>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</si>
  <si>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</si>
  <si>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</si>
  <si>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</si>
  <si>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</si>
  <si>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</si>
  <si>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</si>
  <si>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</si>
  <si>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</si>
  <si>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</si>
  <si>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</si>
  <si>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</si>
  <si>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</si>
  <si>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</si>
  <si>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</si>
  <si>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</si>
  <si>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</si>
  <si>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</si>
  <si>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</si>
  <si>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</si>
  <si>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</si>
  <si>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</si>
  <si>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</si>
  <si>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</si>
  <si>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</si>
  <si>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</si>
  <si>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</si>
  <si>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</si>
  <si>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</si>
  <si>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</si>
  <si>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</si>
  <si>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</si>
  <si>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</si>
  <si>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</si>
  <si>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</si>
  <si>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</si>
  <si>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</si>
  <si>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</si>
  <si>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</si>
  <si>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</si>
  <si>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</si>
  <si>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</si>
  <si>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</si>
  <si>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</si>
  <si>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</si>
  <si>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</si>
  <si>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</si>
  <si>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</si>
  <si>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</si>
  <si>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</si>
  <si>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</si>
  <si>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</si>
  <si>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</si>
  <si>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</si>
  <si>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</si>
  <si>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</si>
  <si>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</si>
  <si>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</si>
  <si>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</si>
  <si>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</si>
  <si>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</si>
  <si>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</si>
  <si>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</si>
  <si>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</si>
  <si>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</si>
  <si>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</si>
  <si>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</si>
  <si>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</si>
  <si>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</si>
  <si>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</si>
  <si>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</si>
  <si>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</si>
  <si>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</si>
  <si>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</si>
  <si>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</si>
  <si>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</si>
  <si>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</si>
  <si>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</si>
  <si>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</si>
  <si>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</si>
  <si>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</si>
  <si>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</si>
  <si>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</si>
  <si>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</si>
  <si>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</si>
  <si>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</si>
  <si>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</si>
  <si>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</si>
  <si>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</si>
  <si>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</si>
  <si>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</si>
  <si>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</si>
  <si>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</si>
  <si>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</si>
  <si>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</si>
  <si>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</si>
  <si>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</si>
  <si>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</si>
  <si>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</si>
  <si>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</si>
  <si>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</si>
  <si>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</si>
  <si>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</si>
  <si>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</si>
  <si>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</si>
  <si>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</si>
  <si>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</si>
  <si>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</si>
  <si>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</si>
  <si>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</si>
  <si>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</si>
  <si>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</si>
  <si>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</si>
  <si>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</si>
  <si>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</si>
  <si>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102.</t>
  </si>
  <si>
    <t>Vitner</t>
  </si>
  <si>
    <t>103.</t>
  </si>
  <si>
    <t>Lev</t>
  </si>
  <si>
    <t>104.</t>
  </si>
  <si>
    <t>Černý</t>
  </si>
  <si>
    <t>105.</t>
  </si>
  <si>
    <t>Martin</t>
  </si>
  <si>
    <t>MGC Holešov</t>
  </si>
  <si>
    <t>106.</t>
  </si>
  <si>
    <t>107.</t>
  </si>
  <si>
    <t>Beran</t>
  </si>
  <si>
    <t>108.</t>
  </si>
  <si>
    <t>David</t>
  </si>
  <si>
    <t>109.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</si>
  <si>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</si>
  <si>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</si>
  <si>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</si>
  <si>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</si>
  <si>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</si>
  <si>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</si>
  <si>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</si>
  <si>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</si>
  <si>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1.DGC Bystřice p.H.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</si>
  <si>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</si>
  <si>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</si>
  <si>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</si>
  <si>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</si>
  <si>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</si>
  <si>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</si>
  <si>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</si>
  <si>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</si>
  <si>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</si>
  <si>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</si>
  <si>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</si>
  <si>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</si>
  <si>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</si>
  <si>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</si>
  <si>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</si>
  <si>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</si>
  <si>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</si>
  <si>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</si>
  <si>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123.</t>
  </si>
  <si>
    <t>Drozda</t>
  </si>
  <si>
    <t>Zdeňek</t>
  </si>
  <si>
    <t>Lukáš</t>
  </si>
  <si>
    <t>124.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</si>
  <si>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</si>
  <si>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</si>
  <si>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</si>
  <si>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</si>
  <si>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</si>
  <si>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</si>
  <si>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</si>
  <si>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</si>
  <si>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</si>
  <si>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</si>
  <si>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</si>
  <si>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</si>
  <si>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</si>
  <si>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</si>
  <si>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</si>
  <si>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</si>
  <si>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</si>
  <si>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</si>
  <si>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</si>
  <si>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</si>
  <si>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</si>
  <si>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</si>
  <si>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</si>
  <si>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</si>
  <si>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</si>
  <si>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</si>
  <si>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</si>
  <si>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</si>
  <si>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</si>
  <si>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</si>
  <si>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</si>
  <si>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</si>
  <si>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</si>
  <si>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</si>
  <si>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</si>
  <si>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</si>
  <si>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</si>
  <si>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</si>
  <si>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</si>
  <si>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</si>
  <si>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</si>
  <si>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</si>
  <si>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</si>
  <si>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</si>
  <si>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</si>
  <si>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</si>
  <si>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144.</t>
  </si>
  <si>
    <t>Bystřický</t>
  </si>
  <si>
    <t>145.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</si>
  <si>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</si>
  <si>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</si>
  <si>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</si>
  <si>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</si>
  <si>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</si>
  <si>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</si>
  <si>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</si>
  <si>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</si>
  <si>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</si>
  <si>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</si>
  <si>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</si>
  <si>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</si>
  <si>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</si>
  <si>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</si>
  <si>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Anna</t>
  </si>
  <si>
    <t>152.</t>
  </si>
  <si>
    <t>Staněk</t>
  </si>
  <si>
    <t>153.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</si>
  <si>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</si>
  <si>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</si>
  <si>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</si>
  <si>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</si>
  <si>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</si>
  <si>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</si>
  <si>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</si>
  <si>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</si>
  <si>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</si>
  <si>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</si>
  <si>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</si>
  <si>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</si>
  <si>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</si>
  <si>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</si>
  <si>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</si>
  <si>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SK OAZA Praha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</si>
  <si>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</si>
  <si>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</si>
  <si>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</si>
  <si>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</si>
  <si>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</si>
  <si>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</si>
  <si>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</si>
  <si>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</si>
  <si>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165.</t>
  </si>
  <si>
    <t>Schreiberová</t>
  </si>
  <si>
    <t>Martina</t>
  </si>
  <si>
    <t>166.</t>
  </si>
  <si>
    <t>Šenkyřík</t>
  </si>
  <si>
    <t>167.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</si>
  <si>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</si>
  <si>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</si>
  <si>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</si>
  <si>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</si>
  <si>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</si>
  <si>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</si>
  <si>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</si>
  <si>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</si>
  <si>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</si>
  <si>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</si>
  <si>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</si>
  <si>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</si>
  <si>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</si>
  <si>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</si>
  <si>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</si>
  <si>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</si>
  <si>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</si>
  <si>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</si>
  <si>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</si>
  <si>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</si>
  <si>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</si>
  <si>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</si>
  <si>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</si>
  <si>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</si>
  <si>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</si>
  <si>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</si>
  <si>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</si>
  <si>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</si>
  <si>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</si>
  <si>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</si>
  <si>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</si>
  <si>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</si>
  <si>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</si>
  <si>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</si>
  <si>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</si>
  <si>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</si>
  <si>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</si>
  <si>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</si>
  <si>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</si>
  <si>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</si>
  <si>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</si>
  <si>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</si>
  <si>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</si>
  <si>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</si>
  <si>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</si>
  <si>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</si>
  <si>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</si>
  <si>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</si>
  <si>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</si>
  <si>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</si>
  <si>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</si>
  <si>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</si>
  <si>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</si>
  <si>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</si>
  <si>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</si>
  <si>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</si>
  <si>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</si>
  <si>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</si>
  <si>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</si>
  <si>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</si>
  <si>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</si>
  <si>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</si>
  <si>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196.</t>
  </si>
  <si>
    <t>Meštrovič</t>
  </si>
  <si>
    <t>197.</t>
  </si>
  <si>
    <t>Mucha</t>
  </si>
  <si>
    <t>198.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</si>
  <si>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</si>
  <si>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</si>
  <si>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</si>
  <si>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</si>
  <si>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</si>
  <si>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</si>
  <si>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</si>
  <si>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</si>
  <si>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</si>
  <si>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</si>
  <si>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</si>
  <si>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205.</t>
  </si>
  <si>
    <t>Šlapák</t>
  </si>
  <si>
    <t>206.</t>
  </si>
  <si>
    <t>207.</t>
  </si>
  <si>
    <t>Turek</t>
  </si>
  <si>
    <t>208.</t>
  </si>
  <si>
    <t>Miloš</t>
  </si>
  <si>
    <t>209.</t>
  </si>
  <si>
    <t>Koubský</t>
  </si>
  <si>
    <t>210.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</si>
  <si>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</si>
  <si>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</si>
  <si>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</si>
  <si>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</si>
  <si>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</si>
  <si>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</si>
  <si>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</si>
  <si>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</si>
  <si>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</si>
  <si>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Ivana</t>
  </si>
  <si>
    <t>216.</t>
  </si>
  <si>
    <t>Karel ml.</t>
  </si>
  <si>
    <t>217.</t>
  </si>
  <si>
    <t>218.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</si>
  <si>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</si>
  <si>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</si>
  <si>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</si>
  <si>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</si>
  <si>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</si>
  <si>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</si>
  <si>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</si>
  <si>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</si>
  <si>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</si>
  <si>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</si>
  <si>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</si>
  <si>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</si>
  <si>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225.</t>
  </si>
  <si>
    <t>Hasal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</si>
  <si>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</si>
  <si>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</si>
  <si>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</si>
  <si>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</si>
  <si>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</si>
  <si>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</si>
  <si>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</si>
  <si>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</si>
  <si>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230.</t>
  </si>
  <si>
    <t>Švehla</t>
  </si>
  <si>
    <t xml:space="preserve"> Michal</t>
  </si>
  <si>
    <t>231.</t>
  </si>
  <si>
    <t>Kouřilová</t>
  </si>
  <si>
    <t>232.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</si>
  <si>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</si>
  <si>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</si>
  <si>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</si>
  <si>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</si>
  <si>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</si>
  <si>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</si>
  <si>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</si>
  <si>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</si>
  <si>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</si>
  <si>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</si>
  <si>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</si>
  <si>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</si>
  <si>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</si>
  <si>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</si>
  <si>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</si>
  <si>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</si>
  <si>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</si>
  <si>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</si>
  <si>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</si>
  <si>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</si>
  <si>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</si>
  <si>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</si>
  <si>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</si>
  <si>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</si>
  <si>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</si>
  <si>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</si>
  <si>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</si>
  <si>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</si>
  <si>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</si>
  <si>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</si>
  <si>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</si>
  <si>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</si>
  <si>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</si>
  <si>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</si>
  <si>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</si>
  <si>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</si>
  <si>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</si>
  <si>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</si>
  <si>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</si>
  <si>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</si>
  <si>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</si>
  <si>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</si>
  <si>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Hana</t>
  </si>
  <si>
    <t>254.</t>
  </si>
  <si>
    <t>255.</t>
  </si>
  <si>
    <t>Mlčoch</t>
  </si>
  <si>
    <t>256.</t>
  </si>
  <si>
    <t>257.</t>
  </si>
  <si>
    <t>258.</t>
  </si>
  <si>
    <t>259.</t>
  </si>
  <si>
    <t>Švehlíková</t>
  </si>
  <si>
    <t>Silvie</t>
  </si>
  <si>
    <t>260.</t>
  </si>
  <si>
    <t>261.</t>
  </si>
  <si>
    <t>262.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</si>
  <si>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</si>
  <si>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</si>
  <si>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</si>
  <si>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</si>
  <si>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</si>
  <si>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</si>
  <si>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</si>
  <si>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</si>
  <si>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</si>
  <si>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</si>
  <si>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</si>
  <si>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</si>
  <si>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</si>
  <si>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</si>
  <si>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</si>
  <si>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</si>
  <si>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</si>
  <si>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</si>
  <si>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274.</t>
  </si>
  <si>
    <t>Kovář</t>
  </si>
  <si>
    <t>275.</t>
  </si>
  <si>
    <t>Hudec</t>
  </si>
  <si>
    <t>Radoslav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</si>
  <si>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</si>
  <si>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</si>
  <si>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</si>
  <si>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</si>
  <si>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</si>
  <si>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</si>
  <si>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</si>
  <si>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</si>
  <si>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</si>
  <si>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</si>
  <si>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</si>
  <si>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</si>
  <si>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</si>
  <si>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</si>
  <si>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</si>
  <si>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</si>
  <si>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</si>
  <si>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</si>
  <si>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</si>
  <si>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</si>
  <si>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</si>
  <si>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>286.</t>
  </si>
  <si>
    <t>287.</t>
  </si>
  <si>
    <t>Švandová</t>
  </si>
  <si>
    <t>MGC Polička</t>
  </si>
  <si>
    <t>288.</t>
  </si>
  <si>
    <t>Švanda</t>
  </si>
  <si>
    <t>289.</t>
  </si>
  <si>
    <t>290.</t>
  </si>
  <si>
    <t>291.</t>
  </si>
  <si>
    <t>Martinů</t>
  </si>
  <si>
    <t xml:space="preserve"> Ladislav</t>
  </si>
  <si>
    <t>292.</t>
  </si>
  <si>
    <t>293.</t>
  </si>
  <si>
    <t>Tomaštík</t>
  </si>
  <si>
    <t>294.</t>
  </si>
  <si>
    <t>Beranová</t>
  </si>
  <si>
    <t>295.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</si>
  <si>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</si>
  <si>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</si>
  <si>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</si>
  <si>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</si>
  <si>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</si>
  <si>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</si>
  <si>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</si>
  <si>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</si>
  <si>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</si>
  <si>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</si>
  <si>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</si>
  <si>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</si>
  <si>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</si>
  <si>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</si>
  <si>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</si>
  <si>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</si>
  <si>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</si>
  <si>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</si>
  <si>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</si>
  <si>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</si>
  <si>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</si>
  <si>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</si>
  <si>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</si>
  <si>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</si>
  <si>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</si>
  <si>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308.</t>
  </si>
  <si>
    <t>Dvořák</t>
  </si>
  <si>
    <t>Patrik</t>
  </si>
  <si>
    <t>309.</t>
  </si>
  <si>
    <t>Želizňák</t>
  </si>
  <si>
    <t>310.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</si>
  <si>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</si>
  <si>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</si>
  <si>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</si>
  <si>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</si>
  <si>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</si>
  <si>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</si>
  <si>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</si>
  <si>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</si>
  <si>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</si>
  <si>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</si>
  <si>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</si>
  <si>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</si>
  <si>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</si>
  <si>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</si>
  <si>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</si>
  <si>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</si>
  <si>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</si>
  <si>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</si>
  <si>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</si>
  <si>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</si>
  <si>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</si>
  <si>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</si>
  <si>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</si>
  <si>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</si>
  <si>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</si>
  <si>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</si>
  <si>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</si>
  <si>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</si>
  <si>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</si>
  <si>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</si>
  <si>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</si>
  <si>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327.</t>
  </si>
  <si>
    <t>Hájek</t>
  </si>
  <si>
    <t>328.</t>
  </si>
  <si>
    <t>329.</t>
  </si>
  <si>
    <t>330.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</si>
  <si>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</si>
  <si>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</si>
  <si>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</si>
  <si>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</si>
  <si>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</si>
  <si>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</si>
  <si>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</si>
  <si>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</si>
  <si>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</si>
  <si>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</si>
  <si>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</si>
  <si>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</si>
  <si>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</si>
  <si>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</si>
  <si>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</si>
  <si>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</si>
  <si>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</si>
  <si>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</si>
  <si>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</si>
  <si>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</si>
  <si>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</si>
  <si>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</si>
  <si>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</si>
  <si>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</si>
  <si>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</si>
  <si>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</si>
  <si>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</si>
  <si>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</si>
  <si>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</si>
  <si>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</si>
  <si>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</si>
  <si>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</si>
  <si>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</si>
  <si>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</si>
  <si>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</si>
  <si>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</si>
  <si>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</si>
  <si>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</si>
  <si>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</si>
  <si>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</si>
  <si>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</si>
  <si>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</si>
  <si>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</si>
  <si>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</si>
  <si>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</si>
  <si>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</si>
  <si>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</si>
  <si>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</si>
  <si>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</si>
  <si>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</si>
  <si>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</si>
  <si>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</si>
  <si>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</si>
  <si>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</si>
  <si>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</si>
  <si>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</si>
  <si>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</si>
  <si>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</si>
  <si>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</si>
  <si>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</si>
  <si>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</si>
  <si>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</si>
  <si>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</si>
  <si>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</si>
  <si>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</si>
  <si>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</si>
  <si>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</si>
  <si>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</si>
  <si>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367.</t>
  </si>
  <si>
    <t>Rečka</t>
  </si>
  <si>
    <t>368.</t>
  </si>
  <si>
    <t>Bebejová</t>
  </si>
  <si>
    <t>369.</t>
  </si>
  <si>
    <t xml:space="preserve">Broumská </t>
  </si>
  <si>
    <t>Irena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</si>
  <si>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</si>
  <si>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</si>
  <si>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</si>
  <si>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</si>
  <si>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</si>
  <si>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</si>
  <si>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</si>
  <si>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</si>
  <si>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</si>
  <si>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</si>
  <si>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</si>
  <si>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</si>
  <si>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</si>
  <si>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</si>
  <si>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Satoránský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</si>
  <si>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</si>
  <si>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</si>
  <si>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</si>
  <si>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</si>
  <si>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</si>
  <si>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</si>
  <si>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</si>
  <si>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</si>
  <si>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</si>
  <si>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</si>
  <si>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</si>
  <si>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</si>
  <si>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</si>
  <si>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</si>
  <si>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</si>
  <si>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</si>
  <si>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</si>
  <si>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</si>
  <si>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</si>
  <si>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</si>
  <si>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</si>
  <si>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</si>
  <si>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</si>
  <si>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</si>
  <si>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</si>
  <si>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</si>
  <si>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</si>
  <si>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</si>
  <si>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</si>
  <si>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</si>
  <si>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</si>
  <si>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</si>
  <si>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</si>
  <si>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</si>
  <si>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</si>
  <si>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</si>
  <si>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</si>
  <si>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</si>
  <si>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</si>
  <si>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</si>
  <si>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</si>
  <si>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</si>
  <si>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</si>
  <si>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</si>
  <si>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</si>
  <si>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</si>
  <si>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</si>
  <si>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</si>
  <si>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</si>
  <si>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</si>
  <si>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</si>
  <si>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</si>
  <si>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</si>
  <si>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</si>
  <si>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</si>
  <si>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</si>
  <si>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</si>
  <si>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</si>
  <si>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</si>
  <si>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407.</t>
  </si>
  <si>
    <t>408.</t>
  </si>
  <si>
    <t>409.</t>
  </si>
  <si>
    <t>Tomášek</t>
  </si>
  <si>
    <t>410.</t>
  </si>
  <si>
    <t>Šuková</t>
  </si>
  <si>
    <t>411.</t>
  </si>
  <si>
    <t>412.</t>
  </si>
  <si>
    <t>Šťasta</t>
  </si>
  <si>
    <t>413.</t>
  </si>
  <si>
    <t>414.</t>
  </si>
  <si>
    <t>415.</t>
  </si>
  <si>
    <t>Svetková</t>
  </si>
  <si>
    <t>416.</t>
  </si>
  <si>
    <t>Krajčovič</t>
  </si>
  <si>
    <t>417.</t>
  </si>
  <si>
    <t>418.</t>
  </si>
  <si>
    <t>419.</t>
  </si>
  <si>
    <t>420.</t>
  </si>
  <si>
    <t>Krafek</t>
  </si>
  <si>
    <t>421.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</si>
  <si>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</si>
  <si>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</si>
  <si>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</si>
  <si>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</si>
  <si>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</si>
  <si>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</si>
  <si>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</si>
  <si>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</si>
  <si>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</si>
  <si>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</si>
  <si>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</si>
  <si>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</si>
  <si>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</si>
  <si>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</si>
  <si>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</si>
  <si>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</si>
  <si>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</si>
  <si>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</si>
  <si>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</si>
  <si>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</si>
  <si>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</si>
  <si>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</si>
  <si>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</si>
  <si>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434.</t>
  </si>
  <si>
    <t>Krubner</t>
  </si>
  <si>
    <t>435.</t>
  </si>
  <si>
    <t>436.</t>
  </si>
  <si>
    <t>437.</t>
  </si>
  <si>
    <t>438.</t>
  </si>
  <si>
    <t>439.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</si>
  <si>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</si>
  <si>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</si>
  <si>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</si>
  <si>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</si>
  <si>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</si>
  <si>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</si>
  <si>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</si>
  <si>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</si>
  <si>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</si>
  <si>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</si>
  <si>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</si>
  <si>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</si>
  <si>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</si>
  <si>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</si>
  <si>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</si>
  <si>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</si>
  <si>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</si>
  <si>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</si>
  <si>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</si>
  <si>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</si>
  <si>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</si>
  <si>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452.</t>
  </si>
  <si>
    <t>453.</t>
  </si>
  <si>
    <t>Hostašová</t>
  </si>
  <si>
    <t>Daniela</t>
  </si>
  <si>
    <t>454.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</si>
  <si>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</si>
  <si>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</si>
  <si>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</si>
  <si>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</si>
  <si>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</si>
  <si>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</si>
  <si>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</si>
  <si>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</si>
  <si>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</si>
  <si>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</si>
  <si>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</si>
  <si>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</si>
  <si>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</si>
  <si>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</si>
  <si>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463.</t>
  </si>
  <si>
    <t>Sodoma</t>
  </si>
  <si>
    <t>Ságnerová</t>
  </si>
  <si>
    <t>Jiráček</t>
  </si>
  <si>
    <t>Čeladník</t>
  </si>
  <si>
    <t>Martinec</t>
  </si>
  <si>
    <t>Kollárik</t>
  </si>
  <si>
    <t>Berka</t>
  </si>
  <si>
    <t>Votík</t>
  </si>
  <si>
    <t>Luxová</t>
  </si>
  <si>
    <t>Barbora</t>
  </si>
  <si>
    <t>Benešová</t>
  </si>
  <si>
    <t>Aneta</t>
  </si>
  <si>
    <t>Drozd</t>
  </si>
  <si>
    <t>Arlt</t>
  </si>
  <si>
    <t>Roubalík</t>
  </si>
  <si>
    <t>Rajhelová</t>
  </si>
  <si>
    <t>Zdeňka</t>
  </si>
  <si>
    <t>Lakomý</t>
  </si>
  <si>
    <t>Hynek</t>
  </si>
  <si>
    <t>Bubeník</t>
  </si>
  <si>
    <t>Říha</t>
  </si>
  <si>
    <t>Čosič</t>
  </si>
  <si>
    <t>Rajko</t>
  </si>
  <si>
    <t>Špačková</t>
  </si>
  <si>
    <t>Bětka</t>
  </si>
  <si>
    <t>Šarkozi</t>
  </si>
  <si>
    <t>Večerka</t>
  </si>
  <si>
    <t>Bubík</t>
  </si>
  <si>
    <t>Trebichalská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</si>
  <si>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</si>
  <si>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</si>
  <si>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</si>
  <si>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</si>
  <si>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</si>
  <si>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</si>
  <si>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</si>
  <si>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</si>
  <si>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</si>
  <si>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t xml:space="preserve">Je proveden mnohem primitivněji proveden než SEGO 2002, ale mělo by se </t>
  </si>
  <si>
    <t xml:space="preserve">jednat jen o mezistupeň k něčemu dokonalejšímu. 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</si>
  <si>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</si>
  <si>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Nebo si počkáte na novou verzi Sega (Kodalíka) a tímhle se zabývat nebudete muset, pokud</t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</si>
  <si>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</si>
  <si>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</si>
  <si>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</si>
  <si>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</si>
  <si>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</si>
  <si>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</si>
  <si>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</si>
  <si>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</si>
  <si>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</si>
  <si>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</si>
  <si>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</si>
  <si>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</si>
  <si>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</si>
  <si>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</si>
  <si>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</si>
  <si>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</si>
  <si>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k5</t>
  </si>
  <si>
    <t>k6</t>
  </si>
  <si>
    <t>Muži :</t>
  </si>
  <si>
    <t>Senioři :</t>
  </si>
  <si>
    <t>Ženy :</t>
  </si>
  <si>
    <t>Junioři :</t>
  </si>
  <si>
    <t>Žáci :</t>
  </si>
  <si>
    <t>kol</t>
  </si>
  <si>
    <t xml:space="preserve">Soubor obsahuje 6 listů : </t>
  </si>
  <si>
    <t>Hlavička</t>
  </si>
  <si>
    <t>Výsledky</t>
  </si>
  <si>
    <t>Obsahuje spousty vzorců, které jsou pro jisotu uzamčeny (heslo 333) a jsou tedy chráněny</t>
  </si>
  <si>
    <t>jsou napsány nějaké vymyšlené pro představu fungování. Jsou zde skryté sloupce na vícekolové</t>
  </si>
  <si>
    <t>do listu Výsledky, seřaďte si podle kategorií nebo si pak přendejte data nějakou vyhledávací funkcí.</t>
  </si>
  <si>
    <t>to dobře dopadne. Kdyby to nedopadlo nebo kdyby Vám Sego nesedělo, tak ať Vám tento soubor</t>
  </si>
  <si>
    <t>dobře slouží.</t>
  </si>
  <si>
    <t>Pak nastoupí kosmetika - list bodovací prostor překopírujte pomocí funkce úpravy - vložit jinak - hodnoty</t>
  </si>
  <si>
    <t xml:space="preserve">levého tlačítka myši se vzorec zkopíruje až dolů. A je obodováno.. </t>
  </si>
  <si>
    <t>Takovýto list s body je ideální databáze k zanesení bodů do oficiálních žebříčků.</t>
  </si>
  <si>
    <t>S</t>
  </si>
  <si>
    <t>Z</t>
  </si>
  <si>
    <t>Hirschmannová</t>
  </si>
  <si>
    <t>Šmerda</t>
  </si>
  <si>
    <t>Jz</t>
  </si>
  <si>
    <t>Broum</t>
  </si>
  <si>
    <t>Sichrovský</t>
  </si>
  <si>
    <t>Artur</t>
  </si>
  <si>
    <t>J</t>
  </si>
  <si>
    <t>Ječná</t>
  </si>
  <si>
    <t>Dudová</t>
  </si>
  <si>
    <t>Alice</t>
  </si>
  <si>
    <t>Lux</t>
  </si>
  <si>
    <t>Balek</t>
  </si>
  <si>
    <t xml:space="preserve">Marcel </t>
  </si>
  <si>
    <t>Čosičová</t>
  </si>
  <si>
    <t>Vesna</t>
  </si>
  <si>
    <t xml:space="preserve">Možnar </t>
  </si>
  <si>
    <t>Stříbrská</t>
  </si>
  <si>
    <t>KDG Louny</t>
  </si>
  <si>
    <t>Horáčková</t>
  </si>
  <si>
    <t>Sylvie</t>
  </si>
  <si>
    <t>Soukup</t>
  </si>
  <si>
    <t>Macíček</t>
  </si>
  <si>
    <t>Šafářová</t>
  </si>
  <si>
    <t>Kadaníková</t>
  </si>
  <si>
    <t>Pavla</t>
  </si>
  <si>
    <t>Víšek</t>
  </si>
  <si>
    <t>Řeháková</t>
  </si>
  <si>
    <t>Hrstka</t>
  </si>
  <si>
    <t>Žid</t>
  </si>
  <si>
    <t>Lépová</t>
  </si>
  <si>
    <t>Dobrunka</t>
  </si>
  <si>
    <t>reg. č.</t>
  </si>
  <si>
    <t>kat</t>
  </si>
  <si>
    <t>sum</t>
  </si>
  <si>
    <t>Výsledky hráčů na GP Tempo 8.+ 9.7.2006 po 5. kole</t>
  </si>
  <si>
    <t>1. DGC Bystřice p. H.</t>
  </si>
  <si>
    <t>Solař</t>
  </si>
  <si>
    <t>Regerová</t>
  </si>
  <si>
    <t>Šebesta</t>
  </si>
  <si>
    <t>Doležílek</t>
  </si>
  <si>
    <t>Jírová</t>
  </si>
  <si>
    <t>Jendruščák</t>
  </si>
  <si>
    <t>Drbohlavová</t>
  </si>
  <si>
    <t>Marcel</t>
  </si>
  <si>
    <t>Gelnar</t>
  </si>
  <si>
    <t>SKDG Příbor</t>
  </si>
  <si>
    <t>Buček</t>
  </si>
  <si>
    <t>SMG 2000 Ústí n. L.</t>
  </si>
  <si>
    <t>Harry</t>
  </si>
  <si>
    <t xml:space="preserve"> </t>
  </si>
  <si>
    <t>21.+22.4.2007</t>
  </si>
  <si>
    <t>Jesenice u Chebu</t>
  </si>
  <si>
    <t>Miroslav Lisa st.</t>
  </si>
  <si>
    <t>Milan Bláha</t>
  </si>
  <si>
    <t>Lumír Benda, Miroslav Steklý</t>
  </si>
  <si>
    <t>k7</t>
  </si>
  <si>
    <t>k8</t>
  </si>
  <si>
    <t>M.Lisa st, M.Bláha, L.Dočkal st., J.Řehák, B.Pokorný</t>
  </si>
  <si>
    <t>1.liga smíšených družstev</t>
  </si>
  <si>
    <t>1. liga senioři</t>
  </si>
  <si>
    <t>1. liga junioři</t>
  </si>
  <si>
    <t>1. liga ženy</t>
  </si>
  <si>
    <t>SK GC Fr. Lázně</t>
  </si>
  <si>
    <t>7 bodů</t>
  </si>
  <si>
    <t xml:space="preserve">GC 85 Rakovník </t>
  </si>
  <si>
    <t>8 bodů</t>
  </si>
  <si>
    <t xml:space="preserve">SK TEMPO Praha </t>
  </si>
  <si>
    <t>4 body</t>
  </si>
  <si>
    <t>Kropáček Václav</t>
  </si>
  <si>
    <t>Libigerová Eva</t>
  </si>
  <si>
    <t>Dočkalová Jana</t>
  </si>
  <si>
    <t>Souček Milan</t>
  </si>
  <si>
    <t>Řeháková Zuzana</t>
  </si>
  <si>
    <t>Fiedlerová Jaroslava</t>
  </si>
  <si>
    <t>Míka Jiří</t>
  </si>
  <si>
    <t>Andr Zdeněk</t>
  </si>
  <si>
    <t>Souček Pavel</t>
  </si>
  <si>
    <t>Dočkalová Dana</t>
  </si>
  <si>
    <t>Bireš Jan</t>
  </si>
  <si>
    <t>Vitner Václav</t>
  </si>
  <si>
    <t>Dočkal Lubomír ml.</t>
  </si>
  <si>
    <t>SMG 2000 Ústí n. L. A</t>
  </si>
  <si>
    <t>6 bodů</t>
  </si>
  <si>
    <t>2 body</t>
  </si>
  <si>
    <t>5 bodů</t>
  </si>
  <si>
    <t>Fechtner Jan</t>
  </si>
  <si>
    <t>Bertels David</t>
  </si>
  <si>
    <t>Radnicová Lenka</t>
  </si>
  <si>
    <t>Komada Ondřej</t>
  </si>
  <si>
    <t>Říha Michal</t>
  </si>
  <si>
    <t>Pokorný Bohumil</t>
  </si>
  <si>
    <t>Berka Lukáš</t>
  </si>
  <si>
    <t>Hybner Robert</t>
  </si>
  <si>
    <t>1 bod</t>
  </si>
  <si>
    <t>0 bodů</t>
  </si>
  <si>
    <t>Poslušný Zdeněk</t>
  </si>
  <si>
    <t>Kašpar Milouš</t>
  </si>
  <si>
    <t>Nepimach Luboš ml.</t>
  </si>
  <si>
    <t>Novák Libor</t>
  </si>
  <si>
    <t>Nepimach Luboš st.</t>
  </si>
  <si>
    <t>Želizňák Jan</t>
  </si>
  <si>
    <t>po 2. kole:</t>
  </si>
  <si>
    <t>3 body</t>
  </si>
  <si>
    <t>Tománek Martin</t>
  </si>
  <si>
    <t>Kratochvíl Jaroslav</t>
  </si>
  <si>
    <t>Vančura Libor</t>
  </si>
  <si>
    <t>Kudyn Pavel</t>
  </si>
  <si>
    <t>Steklý Miroslav</t>
  </si>
  <si>
    <t>Vlček Petr</t>
  </si>
  <si>
    <t>SMG 2000 Ústí n. L. B</t>
  </si>
  <si>
    <t>GC 85 Rakovník B</t>
  </si>
  <si>
    <t>Vávra Zdeněk</t>
  </si>
  <si>
    <t>Rosendorf Karel</t>
  </si>
  <si>
    <t>Lev Pavel</t>
  </si>
  <si>
    <t>Šlapák Michal</t>
  </si>
  <si>
    <t>Bláha Milan</t>
  </si>
  <si>
    <t>Mužík Pavel</t>
  </si>
  <si>
    <t>Šimon Martin</t>
  </si>
  <si>
    <t>SK TEMPO Praha B</t>
  </si>
  <si>
    <t>Macourová Eva</t>
  </si>
  <si>
    <t>Jirásek Jiří</t>
  </si>
  <si>
    <t>Fried Zdeněk</t>
  </si>
  <si>
    <t>Hála Jan</t>
  </si>
  <si>
    <t>Liška Michal</t>
  </si>
  <si>
    <t>Hirschmann Dagmar</t>
  </si>
  <si>
    <t>po 3. kole:</t>
  </si>
  <si>
    <t>SK GC Fr.Lázně</t>
  </si>
  <si>
    <t>Řehák Jaroslav</t>
  </si>
  <si>
    <t>SK Tempo Praha</t>
  </si>
  <si>
    <t>Šobor Jan</t>
  </si>
  <si>
    <t>MG Seba Tanvald</t>
  </si>
  <si>
    <t>Šedek Jaroslav</t>
  </si>
  <si>
    <t>Vlček Marek</t>
  </si>
  <si>
    <t>Birešová Kateřina</t>
  </si>
  <si>
    <t>1. BT + 3.kolo I. ligy</t>
  </si>
  <si>
    <t xml:space="preserve">SMG 2000 Ústí nad Labem - penalizace dle SŘ -1bod </t>
  </si>
  <si>
    <t>za nenastoupení juniorského družstva v turnaji.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</si>
</sst>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39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6"/>
      <name val="Garamond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color indexed="8"/>
      <name val="Arial CE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 horizontal="center"/>
      <protection/>
    </xf>
    <xf numFmtId="0" fontId="15" fillId="5" borderId="18" xfId="0" applyFont="1" applyFill="1" applyBorder="1" applyAlignment="1" applyProtection="1">
      <alignment/>
      <protection/>
    </xf>
    <xf numFmtId="0" fontId="16" fillId="5" borderId="19" xfId="0" applyFont="1" applyFill="1" applyBorder="1" applyAlignment="1" applyProtection="1">
      <alignment/>
      <protection/>
    </xf>
    <xf numFmtId="0" fontId="16" fillId="5" borderId="19" xfId="0" applyFont="1" applyFill="1" applyBorder="1" applyAlignment="1">
      <alignment/>
    </xf>
    <xf numFmtId="0" fontId="16" fillId="5" borderId="20" xfId="0" applyFont="1" applyFill="1" applyBorder="1" applyAlignment="1">
      <alignment/>
    </xf>
    <xf numFmtId="0" fontId="15" fillId="5" borderId="21" xfId="0" applyFont="1" applyFill="1" applyBorder="1" applyAlignment="1" applyProtection="1">
      <alignment/>
      <protection/>
    </xf>
    <xf numFmtId="0" fontId="16" fillId="5" borderId="22" xfId="0" applyFont="1" applyFill="1" applyBorder="1" applyAlignment="1" applyProtection="1">
      <alignment/>
      <protection/>
    </xf>
    <xf numFmtId="0" fontId="15" fillId="4" borderId="22" xfId="0" applyFont="1" applyFill="1" applyBorder="1" applyAlignment="1" applyProtection="1">
      <alignment horizontal="center"/>
      <protection/>
    </xf>
    <xf numFmtId="0" fontId="15" fillId="5" borderId="22" xfId="0" applyFont="1" applyFill="1" applyBorder="1" applyAlignment="1" applyProtection="1">
      <alignment/>
      <protection/>
    </xf>
    <xf numFmtId="0" fontId="16" fillId="5" borderId="22" xfId="0" applyFont="1" applyFill="1" applyBorder="1" applyAlignment="1">
      <alignment/>
    </xf>
    <xf numFmtId="0" fontId="16" fillId="5" borderId="2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5" fillId="5" borderId="0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3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12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 horizontal="center"/>
      <protection/>
    </xf>
    <xf numFmtId="0" fontId="6" fillId="5" borderId="0" xfId="0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166" fontId="6" fillId="5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/>
    </xf>
    <xf numFmtId="2" fontId="6" fillId="5" borderId="0" xfId="0" applyNumberFormat="1" applyFont="1" applyFill="1" applyAlignment="1" applyProtection="1">
      <alignment horizontal="center"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19" fillId="0" borderId="0" xfId="20" applyFont="1" applyAlignment="1">
      <alignment horizontal="center"/>
      <protection/>
    </xf>
    <xf numFmtId="0" fontId="18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20" fillId="0" borderId="0" xfId="20" applyFont="1" applyAlignment="1">
      <alignment horizontal="center" vertical="center"/>
      <protection/>
    </xf>
    <xf numFmtId="0" fontId="19" fillId="0" borderId="0" xfId="20" applyFont="1" applyAlignment="1">
      <alignment/>
      <protection/>
    </xf>
    <xf numFmtId="0" fontId="21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21" fillId="0" borderId="0" xfId="20" applyFont="1" applyAlignment="1">
      <alignment horizontal="right"/>
      <protection/>
    </xf>
    <xf numFmtId="0" fontId="15" fillId="0" borderId="0" xfId="20" applyFont="1" applyAlignment="1">
      <alignment horizontal="left"/>
      <protection/>
    </xf>
    <xf numFmtId="0" fontId="22" fillId="6" borderId="24" xfId="21" applyFont="1" applyFill="1" applyBorder="1" applyAlignment="1">
      <alignment horizontal="center"/>
      <protection/>
    </xf>
    <xf numFmtId="0" fontId="3" fillId="6" borderId="24" xfId="2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8" borderId="29" xfId="0" applyFont="1" applyFill="1" applyBorder="1" applyAlignment="1">
      <alignment/>
    </xf>
    <xf numFmtId="0" fontId="1" fillId="8" borderId="29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/>
    </xf>
    <xf numFmtId="0" fontId="2" fillId="8" borderId="21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1" fillId="8" borderId="21" xfId="0" applyFont="1" applyFill="1" applyBorder="1" applyAlignment="1">
      <alignment/>
    </xf>
    <xf numFmtId="0" fontId="2" fillId="8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6" fillId="5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indent="1"/>
    </xf>
    <xf numFmtId="0" fontId="11" fillId="0" borderId="0" xfId="0" applyFont="1" applyAlignment="1">
      <alignment/>
    </xf>
    <xf numFmtId="0" fontId="6" fillId="2" borderId="26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27" fillId="5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3" borderId="32" xfId="0" applyFont="1" applyFill="1" applyBorder="1" applyAlignment="1">
      <alignment horizontal="center"/>
    </xf>
    <xf numFmtId="0" fontId="30" fillId="4" borderId="0" xfId="0" applyFont="1" applyFill="1" applyAlignment="1" applyProtection="1">
      <alignment/>
      <protection locked="0"/>
    </xf>
    <xf numFmtId="0" fontId="31" fillId="4" borderId="0" xfId="0" applyFont="1" applyFill="1" applyAlignment="1" applyProtection="1">
      <alignment/>
      <protection locked="0"/>
    </xf>
    <xf numFmtId="0" fontId="31" fillId="4" borderId="0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/>
      <protection locked="0"/>
    </xf>
    <xf numFmtId="0" fontId="32" fillId="4" borderId="0" xfId="0" applyFont="1" applyFill="1" applyAlignment="1" applyProtection="1">
      <alignment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30" fillId="4" borderId="0" xfId="0" applyFont="1" applyFill="1" applyBorder="1" applyAlignment="1" applyProtection="1">
      <alignment/>
      <protection locked="0"/>
    </xf>
    <xf numFmtId="0" fontId="11" fillId="4" borderId="0" xfId="0" applyFont="1" applyFill="1" applyBorder="1" applyAlignment="1">
      <alignment/>
    </xf>
    <xf numFmtId="0" fontId="32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30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32" fillId="4" borderId="0" xfId="0" applyFont="1" applyFill="1" applyBorder="1" applyAlignment="1" applyProtection="1">
      <alignment/>
      <protection locked="0"/>
    </xf>
    <xf numFmtId="0" fontId="10" fillId="3" borderId="0" xfId="0" applyFont="1" applyFill="1" applyAlignment="1">
      <alignment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0" fillId="10" borderId="0" xfId="21" applyFont="1" applyFill="1" applyBorder="1" applyAlignment="1" applyProtection="1">
      <alignment/>
      <protection/>
    </xf>
    <xf numFmtId="0" fontId="20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4" fillId="0" borderId="2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2" xfId="0" applyFont="1" applyBorder="1" applyAlignment="1">
      <alignment/>
    </xf>
    <xf numFmtId="0" fontId="34" fillId="0" borderId="37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38" xfId="0" applyBorder="1" applyAlignment="1">
      <alignment/>
    </xf>
    <xf numFmtId="0" fontId="34" fillId="0" borderId="39" xfId="0" applyFont="1" applyBorder="1" applyAlignment="1">
      <alignment/>
    </xf>
    <xf numFmtId="0" fontId="34" fillId="0" borderId="40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40" xfId="0" applyFont="1" applyBorder="1" applyAlignment="1">
      <alignment/>
    </xf>
    <xf numFmtId="0" fontId="34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10" borderId="42" xfId="21" applyFont="1" applyFill="1" applyBorder="1" applyAlignment="1" applyProtection="1">
      <alignment/>
      <protection/>
    </xf>
    <xf numFmtId="0" fontId="6" fillId="10" borderId="35" xfId="21" applyFont="1" applyFill="1" applyBorder="1" applyAlignment="1" applyProtection="1">
      <alignment/>
      <protection/>
    </xf>
    <xf numFmtId="0" fontId="37" fillId="0" borderId="37" xfId="0" applyFont="1" applyBorder="1" applyAlignment="1">
      <alignment/>
    </xf>
    <xf numFmtId="0" fontId="15" fillId="10" borderId="35" xfId="21" applyFont="1" applyFill="1" applyBorder="1" applyAlignment="1" applyProtection="1">
      <alignment/>
      <protection/>
    </xf>
    <xf numFmtId="0" fontId="15" fillId="10" borderId="43" xfId="21" applyFont="1" applyFill="1" applyBorder="1" applyAlignment="1" applyProtection="1">
      <alignment/>
      <protection/>
    </xf>
    <xf numFmtId="0" fontId="15" fillId="10" borderId="36" xfId="21" applyFont="1" applyFill="1" applyBorder="1" applyAlignment="1" applyProtection="1">
      <alignment/>
      <protection/>
    </xf>
    <xf numFmtId="0" fontId="15" fillId="10" borderId="38" xfId="21" applyFont="1" applyFill="1" applyBorder="1" applyAlignment="1" applyProtection="1">
      <alignment/>
      <protection/>
    </xf>
    <xf numFmtId="0" fontId="0" fillId="10" borderId="36" xfId="21" applyFont="1" applyFill="1" applyBorder="1" applyAlignment="1" applyProtection="1">
      <alignment/>
      <protection/>
    </xf>
    <xf numFmtId="0" fontId="0" fillId="0" borderId="38" xfId="0" applyFill="1" applyBorder="1" applyAlignment="1">
      <alignment/>
    </xf>
    <xf numFmtId="0" fontId="6" fillId="10" borderId="44" xfId="21" applyFont="1" applyFill="1" applyBorder="1" applyAlignment="1" applyProtection="1">
      <alignment/>
      <protection/>
    </xf>
    <xf numFmtId="0" fontId="6" fillId="10" borderId="45" xfId="21" applyFont="1" applyFill="1" applyBorder="1" applyAlignment="1" applyProtection="1">
      <alignment/>
      <protection/>
    </xf>
    <xf numFmtId="0" fontId="6" fillId="10" borderId="46" xfId="21" applyFont="1" applyFill="1" applyBorder="1" applyAlignment="1" applyProtection="1">
      <alignment/>
      <protection/>
    </xf>
    <xf numFmtId="0" fontId="6" fillId="10" borderId="0" xfId="21" applyFont="1" applyFill="1" applyBorder="1" applyAlignment="1" applyProtection="1">
      <alignment/>
      <protection/>
    </xf>
    <xf numFmtId="0" fontId="6" fillId="10" borderId="47" xfId="21" applyFont="1" applyFill="1" applyBorder="1" applyAlignment="1" applyProtection="1">
      <alignment/>
      <protection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19" fillId="0" borderId="0" xfId="20" applyFont="1" applyAlignment="1">
      <alignment horizontal="center"/>
      <protection/>
    </xf>
    <xf numFmtId="0" fontId="19" fillId="5" borderId="0" xfId="20" applyFont="1" applyFill="1" applyAlignment="1" applyProtection="1">
      <alignment horizontal="center"/>
      <protection locked="0"/>
    </xf>
    <xf numFmtId="14" fontId="19" fillId="5" borderId="0" xfId="20" applyNumberFormat="1" applyFont="1" applyFill="1" applyAlignment="1" applyProtection="1">
      <alignment horizontal="center"/>
      <protection locked="0"/>
    </xf>
    <xf numFmtId="0" fontId="21" fillId="0" borderId="0" xfId="20" applyFont="1" applyAlignment="1">
      <alignment horizontal="center"/>
      <protection/>
    </xf>
    <xf numFmtId="0" fontId="21" fillId="5" borderId="0" xfId="20" applyFont="1" applyFill="1" applyAlignment="1" applyProtection="1">
      <alignment horizontal="left"/>
      <protection locked="0"/>
    </xf>
    <xf numFmtId="0" fontId="15" fillId="5" borderId="0" xfId="20" applyFont="1" applyFill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P-1 Přerov 2004" xfId="20"/>
    <cellStyle name="normální_List1" xfId="21"/>
    <cellStyle name="Percent" xfId="22"/>
    <cellStyle name="Followed Hyperlink" xfId="23"/>
  </cellStyles>
  <dxfs count="7">
    <dxf>
      <fill>
        <patternFill>
          <bgColor rgb="FFFFCC99"/>
        </patternFill>
      </fill>
      <border/>
    </dxf>
    <dxf>
      <font>
        <color rgb="FFFF00FF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  <dxf>
      <font>
        <color rgb="FF00FF0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workbookViewId="0" topLeftCell="A22">
      <selection activeCell="E49" sqref="E49"/>
    </sheetView>
  </sheetViews>
  <sheetFormatPr defaultColWidth="9.140625" defaultRowHeight="12.75"/>
  <sheetData>
    <row r="2" ht="12.75">
      <c r="A2" t="s">
        <v>26</v>
      </c>
    </row>
    <row r="3" ht="12.75">
      <c r="A3" t="s">
        <v>27</v>
      </c>
    </row>
    <row r="4" ht="12.75">
      <c r="A4" t="s">
        <v>1066</v>
      </c>
    </row>
    <row r="5" ht="12.75">
      <c r="A5" t="s">
        <v>1067</v>
      </c>
    </row>
    <row r="7" spans="1:4" ht="12.75">
      <c r="A7" t="s">
        <v>1094</v>
      </c>
      <c r="D7" t="s">
        <v>28</v>
      </c>
    </row>
    <row r="8" ht="12.75">
      <c r="D8" t="s">
        <v>29</v>
      </c>
    </row>
    <row r="9" ht="12.75">
      <c r="D9" t="s">
        <v>30</v>
      </c>
    </row>
    <row r="10" ht="12.75">
      <c r="D10" t="s">
        <v>31</v>
      </c>
    </row>
    <row r="11" ht="12.75">
      <c r="D11" t="s">
        <v>1095</v>
      </c>
    </row>
    <row r="12" ht="12.75">
      <c r="D12" t="s">
        <v>1096</v>
      </c>
    </row>
    <row r="14" ht="12.75">
      <c r="A14" t="s">
        <v>32</v>
      </c>
    </row>
    <row r="15" ht="12.75">
      <c r="A15" t="s">
        <v>33</v>
      </c>
    </row>
    <row r="17" ht="12.75">
      <c r="A17" t="s">
        <v>36</v>
      </c>
    </row>
    <row r="18" ht="12.75">
      <c r="A18" t="s">
        <v>53</v>
      </c>
    </row>
    <row r="20" ht="12.75">
      <c r="A20" t="s">
        <v>35</v>
      </c>
    </row>
    <row r="21" ht="12.75">
      <c r="A21" t="s">
        <v>54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6" ht="12.75">
      <c r="A26" t="s">
        <v>34</v>
      </c>
    </row>
    <row r="27" ht="12.75">
      <c r="A27" t="s">
        <v>44</v>
      </c>
    </row>
    <row r="28" ht="12.75">
      <c r="A28" t="s">
        <v>1097</v>
      </c>
    </row>
    <row r="29" ht="12.75">
      <c r="A29" t="s">
        <v>45</v>
      </c>
    </row>
    <row r="30" ht="12.75">
      <c r="A30" t="s">
        <v>46</v>
      </c>
    </row>
    <row r="31" ht="12.75">
      <c r="A31" t="s">
        <v>1098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52</v>
      </c>
    </row>
    <row r="38" ht="12.75">
      <c r="A38" t="s">
        <v>1103</v>
      </c>
    </row>
    <row r="39" ht="12.75">
      <c r="A39" t="s">
        <v>1104</v>
      </c>
    </row>
    <row r="41" ht="12.75">
      <c r="A41" t="s">
        <v>1102</v>
      </c>
    </row>
    <row r="42" ht="12.75">
      <c r="A42" t="s">
        <v>1099</v>
      </c>
    </row>
    <row r="43" ht="12.75">
      <c r="A43" t="s">
        <v>1069</v>
      </c>
    </row>
    <row r="44" ht="12.75">
      <c r="A44" t="s">
        <v>1100</v>
      </c>
    </row>
    <row r="45" ht="12.75">
      <c r="A45" t="s">
        <v>1101</v>
      </c>
    </row>
  </sheetData>
  <sheetProtection password="CF7A" sheet="1" objects="1" scenarios="1"/>
  <printOptions/>
  <pageMargins left="0.54" right="0.6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O507"/>
  <sheetViews>
    <sheetView workbookViewId="0" topLeftCell="A1">
      <selection activeCell="I3" sqref="I3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20" customWidth="1"/>
    <col min="4" max="4" width="7.7109375" style="121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113" bestFit="1" customWidth="1"/>
    <col min="9" max="9" width="4.57421875" style="12" bestFit="1" customWidth="1"/>
    <col min="10" max="10" width="4.57421875" style="6" customWidth="1"/>
    <col min="11" max="11" width="5.140625" style="11" customWidth="1"/>
    <col min="12" max="12" width="9.140625" style="7" customWidth="1"/>
    <col min="13" max="15" width="9.140625" style="1" customWidth="1"/>
    <col min="16" max="16384" width="9.140625" style="3" customWidth="1"/>
  </cols>
  <sheetData>
    <row r="1" spans="1:41" ht="11.25">
      <c r="A1" s="122"/>
      <c r="B1" s="123" t="s">
        <v>55</v>
      </c>
      <c r="C1" s="124" t="s">
        <v>56</v>
      </c>
      <c r="D1" s="125" t="s">
        <v>57</v>
      </c>
      <c r="E1" s="123" t="s">
        <v>58</v>
      </c>
      <c r="F1" s="123" t="s">
        <v>59</v>
      </c>
      <c r="G1" s="123" t="s">
        <v>60</v>
      </c>
      <c r="H1" s="126" t="s">
        <v>61</v>
      </c>
      <c r="I1" s="127" t="s">
        <v>62</v>
      </c>
      <c r="J1" s="1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thickBot="1">
      <c r="A2" s="128"/>
      <c r="B2" s="128"/>
      <c r="C2" s="129"/>
      <c r="D2" s="130"/>
      <c r="E2" s="128"/>
      <c r="F2" s="128"/>
      <c r="G2" s="128"/>
      <c r="H2" s="131"/>
      <c r="I2" s="132">
        <v>2007</v>
      </c>
      <c r="J2" s="11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ht="11.25">
      <c r="A3" s="4" t="s">
        <v>63</v>
      </c>
      <c r="B3" s="148">
        <v>59</v>
      </c>
      <c r="C3" s="148" t="s">
        <v>64</v>
      </c>
      <c r="D3" s="148" t="s">
        <v>65</v>
      </c>
      <c r="E3" s="148" t="s">
        <v>1105</v>
      </c>
      <c r="F3" s="148" t="s">
        <v>66</v>
      </c>
      <c r="G3" s="148" t="s">
        <v>67</v>
      </c>
      <c r="H3" s="148" t="s">
        <v>68</v>
      </c>
      <c r="I3" s="149">
        <v>4</v>
      </c>
      <c r="J3" s="117"/>
      <c r="K3" s="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11.25">
      <c r="A4" s="4" t="s">
        <v>69</v>
      </c>
      <c r="B4" s="150">
        <v>65</v>
      </c>
      <c r="C4" s="150" t="s">
        <v>70</v>
      </c>
      <c r="D4" s="150" t="s">
        <v>71</v>
      </c>
      <c r="E4" s="150" t="s">
        <v>1105</v>
      </c>
      <c r="F4" s="150" t="s">
        <v>66</v>
      </c>
      <c r="G4" s="150" t="s">
        <v>67</v>
      </c>
      <c r="H4" s="150" t="s">
        <v>68</v>
      </c>
      <c r="I4" s="151">
        <v>3</v>
      </c>
      <c r="J4" s="117"/>
      <c r="K4" s="1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ht="11.25">
      <c r="A5" s="4" t="s">
        <v>72</v>
      </c>
      <c r="B5" s="150">
        <v>66</v>
      </c>
      <c r="C5" s="150" t="s">
        <v>70</v>
      </c>
      <c r="D5" s="150" t="s">
        <v>73</v>
      </c>
      <c r="E5" s="150" t="s">
        <v>1105</v>
      </c>
      <c r="F5" s="150" t="s">
        <v>66</v>
      </c>
      <c r="G5" s="150" t="s">
        <v>67</v>
      </c>
      <c r="H5" s="150" t="s">
        <v>68</v>
      </c>
      <c r="I5" s="151" t="s">
        <v>104</v>
      </c>
      <c r="J5" s="117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1.25">
      <c r="A6" s="4" t="s">
        <v>74</v>
      </c>
      <c r="B6" s="150">
        <v>73</v>
      </c>
      <c r="C6" s="150" t="s">
        <v>75</v>
      </c>
      <c r="D6" s="150" t="s">
        <v>76</v>
      </c>
      <c r="E6" s="150" t="s">
        <v>1105</v>
      </c>
      <c r="F6" s="150" t="s">
        <v>66</v>
      </c>
      <c r="G6" s="150" t="s">
        <v>67</v>
      </c>
      <c r="H6" s="150" t="s">
        <v>77</v>
      </c>
      <c r="I6" s="151">
        <v>2</v>
      </c>
      <c r="J6" s="117"/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1.25">
      <c r="A7" s="4" t="s">
        <v>78</v>
      </c>
      <c r="B7" s="150">
        <v>170</v>
      </c>
      <c r="C7" s="150" t="s">
        <v>79</v>
      </c>
      <c r="D7" s="150" t="s">
        <v>80</v>
      </c>
      <c r="E7" s="150" t="s">
        <v>1105</v>
      </c>
      <c r="F7" s="150" t="s">
        <v>81</v>
      </c>
      <c r="G7" s="150" t="s">
        <v>82</v>
      </c>
      <c r="H7" s="150" t="s">
        <v>1154</v>
      </c>
      <c r="I7" s="151" t="s">
        <v>104</v>
      </c>
      <c r="J7" s="117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11" s="6" customFormat="1" ht="11.25">
      <c r="A8" s="4" t="s">
        <v>84</v>
      </c>
      <c r="B8" s="150">
        <v>202</v>
      </c>
      <c r="C8" s="150" t="s">
        <v>85</v>
      </c>
      <c r="D8" s="150" t="s">
        <v>86</v>
      </c>
      <c r="E8" s="150" t="s">
        <v>1105</v>
      </c>
      <c r="F8" s="150" t="s">
        <v>81</v>
      </c>
      <c r="G8" s="150" t="s">
        <v>87</v>
      </c>
      <c r="H8" s="150" t="s">
        <v>88</v>
      </c>
      <c r="I8" s="151">
        <v>2</v>
      </c>
      <c r="J8" s="117"/>
      <c r="K8" s="11"/>
    </row>
    <row r="9" spans="1:11" s="6" customFormat="1" ht="11.25">
      <c r="A9" s="4" t="s">
        <v>89</v>
      </c>
      <c r="B9" s="150">
        <v>207</v>
      </c>
      <c r="C9" s="150" t="s">
        <v>90</v>
      </c>
      <c r="D9" s="150" t="s">
        <v>91</v>
      </c>
      <c r="E9" s="150" t="s">
        <v>1105</v>
      </c>
      <c r="F9" s="150" t="s">
        <v>81</v>
      </c>
      <c r="G9" s="150" t="s">
        <v>82</v>
      </c>
      <c r="H9" s="150" t="s">
        <v>92</v>
      </c>
      <c r="I9" s="151">
        <v>4</v>
      </c>
      <c r="J9" s="117"/>
      <c r="K9" s="11"/>
    </row>
    <row r="10" spans="1:11" s="6" customFormat="1" ht="11.25">
      <c r="A10" s="4" t="s">
        <v>93</v>
      </c>
      <c r="B10" s="150">
        <v>211</v>
      </c>
      <c r="C10" s="150" t="s">
        <v>94</v>
      </c>
      <c r="D10" s="150" t="s">
        <v>95</v>
      </c>
      <c r="E10" s="150" t="s">
        <v>1105</v>
      </c>
      <c r="F10" s="150" t="s">
        <v>81</v>
      </c>
      <c r="G10" s="150" t="s">
        <v>82</v>
      </c>
      <c r="H10" s="150" t="s">
        <v>92</v>
      </c>
      <c r="I10" s="151">
        <v>3</v>
      </c>
      <c r="J10" s="117"/>
      <c r="K10" s="11"/>
    </row>
    <row r="11" spans="1:41" s="5" customFormat="1" ht="11.25">
      <c r="A11" s="4" t="s">
        <v>96</v>
      </c>
      <c r="B11" s="150">
        <v>212</v>
      </c>
      <c r="C11" s="150" t="s">
        <v>97</v>
      </c>
      <c r="D11" s="150" t="s">
        <v>98</v>
      </c>
      <c r="E11" s="150" t="s">
        <v>1105</v>
      </c>
      <c r="F11" s="150" t="s">
        <v>81</v>
      </c>
      <c r="G11" s="150" t="s">
        <v>87</v>
      </c>
      <c r="H11" s="150" t="s">
        <v>99</v>
      </c>
      <c r="I11" s="151">
        <v>5</v>
      </c>
      <c r="J11" s="117"/>
      <c r="K11" s="1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s="5" customFormat="1" ht="11.25">
      <c r="A12" s="4" t="s">
        <v>100</v>
      </c>
      <c r="B12" s="150">
        <v>216</v>
      </c>
      <c r="C12" s="150" t="s">
        <v>101</v>
      </c>
      <c r="D12" s="150" t="s">
        <v>102</v>
      </c>
      <c r="E12" s="150" t="s">
        <v>1105</v>
      </c>
      <c r="F12" s="150" t="s">
        <v>66</v>
      </c>
      <c r="G12" s="150" t="s">
        <v>67</v>
      </c>
      <c r="H12" s="150" t="s">
        <v>103</v>
      </c>
      <c r="I12" s="151">
        <v>1</v>
      </c>
      <c r="J12" s="117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11" s="6" customFormat="1" ht="11.25">
      <c r="A13" s="4" t="s">
        <v>105</v>
      </c>
      <c r="B13" s="150">
        <v>225</v>
      </c>
      <c r="C13" s="150" t="s">
        <v>106</v>
      </c>
      <c r="D13" s="150" t="s">
        <v>107</v>
      </c>
      <c r="E13" s="150" t="s">
        <v>1105</v>
      </c>
      <c r="F13" s="150" t="s">
        <v>81</v>
      </c>
      <c r="G13" s="150" t="s">
        <v>87</v>
      </c>
      <c r="H13" s="150" t="s">
        <v>108</v>
      </c>
      <c r="I13" s="151">
        <v>4</v>
      </c>
      <c r="J13" s="117"/>
      <c r="K13" s="11"/>
    </row>
    <row r="14" spans="1:41" s="5" customFormat="1" ht="11.25">
      <c r="A14" s="4" t="s">
        <v>109</v>
      </c>
      <c r="B14" s="150">
        <v>230</v>
      </c>
      <c r="C14" s="150" t="s">
        <v>110</v>
      </c>
      <c r="D14" s="150" t="s">
        <v>80</v>
      </c>
      <c r="E14" s="150" t="s">
        <v>1105</v>
      </c>
      <c r="F14" s="150" t="s">
        <v>81</v>
      </c>
      <c r="G14" s="150" t="s">
        <v>87</v>
      </c>
      <c r="H14" s="150" t="s">
        <v>111</v>
      </c>
      <c r="I14" s="151">
        <v>1</v>
      </c>
      <c r="J14" s="117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5" customFormat="1" ht="11.25">
      <c r="A15" s="4" t="s">
        <v>112</v>
      </c>
      <c r="B15" s="148">
        <v>233</v>
      </c>
      <c r="C15" s="150" t="s">
        <v>113</v>
      </c>
      <c r="D15" s="150" t="s">
        <v>114</v>
      </c>
      <c r="E15" s="150" t="s">
        <v>1105</v>
      </c>
      <c r="F15" s="150" t="s">
        <v>81</v>
      </c>
      <c r="G15" s="150" t="s">
        <v>87</v>
      </c>
      <c r="H15" s="150" t="s">
        <v>111</v>
      </c>
      <c r="I15" s="151">
        <v>3</v>
      </c>
      <c r="J15" s="117"/>
      <c r="K15" s="11"/>
      <c r="L15" s="1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5" customFormat="1" ht="11.25">
      <c r="A16" s="4" t="s">
        <v>115</v>
      </c>
      <c r="B16" s="150">
        <v>235</v>
      </c>
      <c r="C16" s="150" t="s">
        <v>116</v>
      </c>
      <c r="D16" s="150" t="s">
        <v>117</v>
      </c>
      <c r="E16" s="150" t="s">
        <v>1105</v>
      </c>
      <c r="F16" s="150" t="s">
        <v>81</v>
      </c>
      <c r="G16" s="150" t="s">
        <v>87</v>
      </c>
      <c r="H16" s="150" t="s">
        <v>111</v>
      </c>
      <c r="I16" s="151">
        <v>2</v>
      </c>
      <c r="J16" s="117"/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5" customFormat="1" ht="11.25">
      <c r="A17" s="4" t="s">
        <v>118</v>
      </c>
      <c r="B17" s="150">
        <v>238</v>
      </c>
      <c r="C17" s="150" t="s">
        <v>119</v>
      </c>
      <c r="D17" s="150" t="s">
        <v>120</v>
      </c>
      <c r="E17" s="150" t="s">
        <v>1105</v>
      </c>
      <c r="F17" s="150" t="s">
        <v>81</v>
      </c>
      <c r="G17" s="150" t="s">
        <v>87</v>
      </c>
      <c r="H17" s="150" t="s">
        <v>121</v>
      </c>
      <c r="I17" s="151">
        <v>3</v>
      </c>
      <c r="J17" s="117"/>
      <c r="K17" s="1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11" s="6" customFormat="1" ht="11.25">
      <c r="A18" s="4" t="s">
        <v>122</v>
      </c>
      <c r="B18" s="150">
        <v>243</v>
      </c>
      <c r="C18" s="150" t="s">
        <v>123</v>
      </c>
      <c r="D18" s="150" t="s">
        <v>124</v>
      </c>
      <c r="E18" s="150" t="s">
        <v>1106</v>
      </c>
      <c r="F18" s="150" t="s">
        <v>81</v>
      </c>
      <c r="G18" s="150" t="s">
        <v>87</v>
      </c>
      <c r="H18" s="150" t="s">
        <v>121</v>
      </c>
      <c r="I18" s="151">
        <v>2</v>
      </c>
      <c r="J18" s="117"/>
      <c r="K18" s="11"/>
    </row>
    <row r="19" spans="1:12" s="6" customFormat="1" ht="11.25">
      <c r="A19" s="4" t="s">
        <v>125</v>
      </c>
      <c r="B19" s="150">
        <v>262</v>
      </c>
      <c r="C19" s="150" t="s">
        <v>126</v>
      </c>
      <c r="D19" s="150" t="s">
        <v>73</v>
      </c>
      <c r="E19" s="150" t="s">
        <v>1105</v>
      </c>
      <c r="F19" s="150" t="s">
        <v>81</v>
      </c>
      <c r="G19" s="150" t="s">
        <v>87</v>
      </c>
      <c r="H19" s="150" t="s">
        <v>127</v>
      </c>
      <c r="I19" s="151">
        <v>5</v>
      </c>
      <c r="J19" s="117"/>
      <c r="K19" s="11"/>
      <c r="L19" s="7"/>
    </row>
    <row r="20" spans="1:41" s="5" customFormat="1" ht="11.25">
      <c r="A20" s="4" t="s">
        <v>128</v>
      </c>
      <c r="B20" s="150">
        <v>328</v>
      </c>
      <c r="C20" s="150" t="s">
        <v>64</v>
      </c>
      <c r="D20" s="150" t="s">
        <v>1155</v>
      </c>
      <c r="E20" s="150" t="s">
        <v>1105</v>
      </c>
      <c r="F20" s="150" t="s">
        <v>81</v>
      </c>
      <c r="G20" s="150" t="s">
        <v>82</v>
      </c>
      <c r="H20" s="150" t="s">
        <v>1154</v>
      </c>
      <c r="I20" s="151">
        <v>5</v>
      </c>
      <c r="J20" s="117"/>
      <c r="K20" s="1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11" s="6" customFormat="1" ht="11.25">
      <c r="A21" s="4" t="s">
        <v>132</v>
      </c>
      <c r="B21" s="150">
        <v>331</v>
      </c>
      <c r="C21" s="150" t="s">
        <v>129</v>
      </c>
      <c r="D21" s="150" t="s">
        <v>130</v>
      </c>
      <c r="E21" s="150" t="s">
        <v>1105</v>
      </c>
      <c r="F21" s="150" t="s">
        <v>81</v>
      </c>
      <c r="G21" s="150" t="s">
        <v>82</v>
      </c>
      <c r="H21" s="150" t="s">
        <v>131</v>
      </c>
      <c r="I21" s="151">
        <v>3</v>
      </c>
      <c r="J21" s="117"/>
      <c r="K21" s="11"/>
    </row>
    <row r="22" spans="1:41" s="5" customFormat="1" ht="11.25">
      <c r="A22" s="4" t="s">
        <v>134</v>
      </c>
      <c r="B22" s="150">
        <v>355</v>
      </c>
      <c r="C22" s="150" t="s">
        <v>135</v>
      </c>
      <c r="D22" s="150" t="s">
        <v>136</v>
      </c>
      <c r="E22" s="150" t="s">
        <v>1105</v>
      </c>
      <c r="F22" s="150" t="s">
        <v>81</v>
      </c>
      <c r="G22" s="150" t="s">
        <v>82</v>
      </c>
      <c r="H22" s="150" t="s">
        <v>1154</v>
      </c>
      <c r="I22" s="151">
        <v>3</v>
      </c>
      <c r="J22" s="117"/>
      <c r="K22" s="1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118" customFormat="1" ht="12.75">
      <c r="A23" s="4" t="s">
        <v>138</v>
      </c>
      <c r="B23" s="150">
        <v>358</v>
      </c>
      <c r="C23" s="150" t="s">
        <v>141</v>
      </c>
      <c r="D23" s="150" t="s">
        <v>142</v>
      </c>
      <c r="E23" s="150" t="s">
        <v>1105</v>
      </c>
      <c r="F23" s="150" t="s">
        <v>81</v>
      </c>
      <c r="G23" s="150" t="s">
        <v>82</v>
      </c>
      <c r="H23" s="150" t="s">
        <v>1154</v>
      </c>
      <c r="I23" s="151">
        <v>2</v>
      </c>
      <c r="J23" s="117"/>
      <c r="K23" s="11"/>
      <c r="L23" s="7"/>
      <c r="M23" s="8"/>
      <c r="N23" s="110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</row>
    <row r="24" spans="1:41" s="5" customFormat="1" ht="11.25">
      <c r="A24" s="4" t="s">
        <v>140</v>
      </c>
      <c r="B24" s="150">
        <v>365</v>
      </c>
      <c r="C24" s="150" t="s">
        <v>144</v>
      </c>
      <c r="D24" s="150" t="s">
        <v>145</v>
      </c>
      <c r="E24" s="150" t="s">
        <v>1105</v>
      </c>
      <c r="F24" s="150" t="s">
        <v>66</v>
      </c>
      <c r="G24" s="150" t="s">
        <v>67</v>
      </c>
      <c r="H24" s="150" t="s">
        <v>146</v>
      </c>
      <c r="I24" s="151">
        <v>3</v>
      </c>
      <c r="J24" s="117"/>
      <c r="K24" s="1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s="5" customFormat="1" ht="11.25">
      <c r="A25" s="4" t="s">
        <v>143</v>
      </c>
      <c r="B25" s="150">
        <v>369</v>
      </c>
      <c r="C25" s="150" t="s">
        <v>148</v>
      </c>
      <c r="D25" s="150" t="s">
        <v>149</v>
      </c>
      <c r="E25" s="150" t="s">
        <v>1106</v>
      </c>
      <c r="F25" s="150" t="s">
        <v>66</v>
      </c>
      <c r="G25" s="150" t="s">
        <v>67</v>
      </c>
      <c r="H25" s="150" t="s">
        <v>146</v>
      </c>
      <c r="I25" s="151">
        <v>1</v>
      </c>
      <c r="J25" s="117"/>
      <c r="K25" s="1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11" s="6" customFormat="1" ht="11.25">
      <c r="A26" s="4" t="s">
        <v>147</v>
      </c>
      <c r="B26" s="150">
        <v>391</v>
      </c>
      <c r="C26" s="150" t="s">
        <v>151</v>
      </c>
      <c r="D26" s="150" t="s">
        <v>120</v>
      </c>
      <c r="E26" s="150" t="s">
        <v>1105</v>
      </c>
      <c r="F26" s="150" t="s">
        <v>66</v>
      </c>
      <c r="G26" s="150" t="s">
        <v>67</v>
      </c>
      <c r="H26" s="150" t="s">
        <v>146</v>
      </c>
      <c r="I26" s="151">
        <v>4</v>
      </c>
      <c r="J26" s="117"/>
      <c r="K26" s="11"/>
    </row>
    <row r="27" spans="1:11" s="6" customFormat="1" ht="11.25">
      <c r="A27" s="4" t="s">
        <v>150</v>
      </c>
      <c r="B27" s="146">
        <v>398</v>
      </c>
      <c r="C27" s="146" t="s">
        <v>153</v>
      </c>
      <c r="D27" s="146" t="s">
        <v>154</v>
      </c>
      <c r="E27" s="146" t="s">
        <v>1105</v>
      </c>
      <c r="F27" s="146" t="s">
        <v>66</v>
      </c>
      <c r="G27" s="146" t="s">
        <v>67</v>
      </c>
      <c r="H27" s="146" t="s">
        <v>146</v>
      </c>
      <c r="I27" s="147">
        <v>4</v>
      </c>
      <c r="J27" s="117"/>
      <c r="K27" s="11"/>
    </row>
    <row r="28" spans="1:11" s="6" customFormat="1" ht="11.25">
      <c r="A28" s="4" t="s">
        <v>152</v>
      </c>
      <c r="B28" s="150">
        <v>402</v>
      </c>
      <c r="C28" s="150" t="s">
        <v>156</v>
      </c>
      <c r="D28" s="150" t="s">
        <v>157</v>
      </c>
      <c r="E28" s="152" t="s">
        <v>104</v>
      </c>
      <c r="F28" s="150" t="s">
        <v>66</v>
      </c>
      <c r="G28" s="150" t="s">
        <v>67</v>
      </c>
      <c r="H28" s="150" t="s">
        <v>146</v>
      </c>
      <c r="I28" s="151" t="s">
        <v>104</v>
      </c>
      <c r="J28" s="117"/>
      <c r="K28" s="11"/>
    </row>
    <row r="29" spans="1:12" s="6" customFormat="1" ht="11.25">
      <c r="A29" s="4" t="s">
        <v>155</v>
      </c>
      <c r="B29" s="150">
        <v>404</v>
      </c>
      <c r="C29" s="150" t="s">
        <v>159</v>
      </c>
      <c r="D29" s="150" t="s">
        <v>139</v>
      </c>
      <c r="E29" s="150" t="s">
        <v>1105</v>
      </c>
      <c r="F29" s="150" t="s">
        <v>66</v>
      </c>
      <c r="G29" s="150" t="s">
        <v>67</v>
      </c>
      <c r="H29" s="150" t="s">
        <v>146</v>
      </c>
      <c r="I29" s="151">
        <v>2</v>
      </c>
      <c r="J29" s="117"/>
      <c r="K29" s="11"/>
      <c r="L29" s="10"/>
    </row>
    <row r="30" spans="1:11" s="6" customFormat="1" ht="11.25">
      <c r="A30" s="4" t="s">
        <v>158</v>
      </c>
      <c r="B30" s="150">
        <v>405</v>
      </c>
      <c r="C30" s="150" t="s">
        <v>159</v>
      </c>
      <c r="D30" s="150" t="s">
        <v>161</v>
      </c>
      <c r="E30" s="150" t="s">
        <v>1105</v>
      </c>
      <c r="F30" s="150" t="s">
        <v>66</v>
      </c>
      <c r="G30" s="150" t="s">
        <v>67</v>
      </c>
      <c r="H30" s="150" t="s">
        <v>146</v>
      </c>
      <c r="I30" s="151" t="s">
        <v>104</v>
      </c>
      <c r="J30" s="117"/>
      <c r="K30" s="11"/>
    </row>
    <row r="31" spans="1:11" s="6" customFormat="1" ht="11.25">
      <c r="A31" s="4" t="s">
        <v>160</v>
      </c>
      <c r="B31" s="150">
        <v>408</v>
      </c>
      <c r="C31" s="150" t="s">
        <v>163</v>
      </c>
      <c r="D31" s="150" t="s">
        <v>107</v>
      </c>
      <c r="E31" s="152" t="s">
        <v>104</v>
      </c>
      <c r="F31" s="150" t="s">
        <v>81</v>
      </c>
      <c r="G31" s="150" t="s">
        <v>87</v>
      </c>
      <c r="H31" s="150" t="s">
        <v>164</v>
      </c>
      <c r="I31" s="151">
        <v>1</v>
      </c>
      <c r="J31" s="117"/>
      <c r="K31" s="11"/>
    </row>
    <row r="32" spans="1:12" s="6" customFormat="1" ht="11.25">
      <c r="A32" s="4" t="s">
        <v>162</v>
      </c>
      <c r="B32" s="150">
        <v>412</v>
      </c>
      <c r="C32" s="150" t="s">
        <v>188</v>
      </c>
      <c r="D32" s="150" t="s">
        <v>142</v>
      </c>
      <c r="E32" s="150" t="s">
        <v>1105</v>
      </c>
      <c r="F32" s="150" t="s">
        <v>66</v>
      </c>
      <c r="G32" s="150" t="s">
        <v>67</v>
      </c>
      <c r="H32" s="150" t="s">
        <v>68</v>
      </c>
      <c r="I32" s="151">
        <v>4</v>
      </c>
      <c r="J32" s="117"/>
      <c r="K32" s="11"/>
      <c r="L32" s="10"/>
    </row>
    <row r="33" spans="1:11" s="6" customFormat="1" ht="11.25">
      <c r="A33" s="4" t="s">
        <v>165</v>
      </c>
      <c r="B33" s="150">
        <v>433</v>
      </c>
      <c r="C33" s="150" t="s">
        <v>166</v>
      </c>
      <c r="D33" s="150" t="s">
        <v>102</v>
      </c>
      <c r="E33" s="150" t="s">
        <v>1105</v>
      </c>
      <c r="F33" s="150" t="s">
        <v>81</v>
      </c>
      <c r="G33" s="150" t="s">
        <v>87</v>
      </c>
      <c r="H33" s="150" t="s">
        <v>108</v>
      </c>
      <c r="I33" s="151">
        <v>1</v>
      </c>
      <c r="J33" s="117"/>
      <c r="K33" s="11"/>
    </row>
    <row r="34" spans="1:11" s="6" customFormat="1" ht="11.25">
      <c r="A34" s="4" t="s">
        <v>167</v>
      </c>
      <c r="B34" s="150">
        <v>434</v>
      </c>
      <c r="C34" s="150" t="s">
        <v>168</v>
      </c>
      <c r="D34" s="150" t="s">
        <v>169</v>
      </c>
      <c r="E34" s="150" t="s">
        <v>1105</v>
      </c>
      <c r="F34" s="150" t="s">
        <v>66</v>
      </c>
      <c r="G34" s="150" t="s">
        <v>170</v>
      </c>
      <c r="H34" s="150" t="s">
        <v>171</v>
      </c>
      <c r="I34" s="151">
        <v>1</v>
      </c>
      <c r="J34" s="117"/>
      <c r="K34" s="11"/>
    </row>
    <row r="35" spans="1:12" s="6" customFormat="1" ht="11.25">
      <c r="A35" s="4" t="s">
        <v>172</v>
      </c>
      <c r="B35" s="150">
        <v>442</v>
      </c>
      <c r="C35" s="150" t="s">
        <v>173</v>
      </c>
      <c r="D35" s="150" t="s">
        <v>102</v>
      </c>
      <c r="E35" s="150" t="s">
        <v>104</v>
      </c>
      <c r="F35" s="150" t="s">
        <v>81</v>
      </c>
      <c r="G35" s="150" t="s">
        <v>87</v>
      </c>
      <c r="H35" s="150" t="s">
        <v>127</v>
      </c>
      <c r="I35" s="151">
        <v>3</v>
      </c>
      <c r="J35" s="117"/>
      <c r="K35" s="11"/>
      <c r="L35" s="7"/>
    </row>
    <row r="36" spans="1:12" s="6" customFormat="1" ht="11.25">
      <c r="A36" s="4" t="s">
        <v>174</v>
      </c>
      <c r="B36" s="150">
        <v>444</v>
      </c>
      <c r="C36" s="150" t="s">
        <v>133</v>
      </c>
      <c r="D36" s="150" t="s">
        <v>98</v>
      </c>
      <c r="E36" s="150" t="s">
        <v>1105</v>
      </c>
      <c r="F36" s="150" t="s">
        <v>81</v>
      </c>
      <c r="G36" s="150" t="s">
        <v>87</v>
      </c>
      <c r="H36" s="150" t="s">
        <v>127</v>
      </c>
      <c r="I36" s="151">
        <v>5</v>
      </c>
      <c r="J36" s="117"/>
      <c r="K36" s="11"/>
      <c r="L36" s="7"/>
    </row>
    <row r="37" spans="1:12" s="6" customFormat="1" ht="11.25">
      <c r="A37" s="4" t="s">
        <v>175</v>
      </c>
      <c r="B37" s="150">
        <v>475</v>
      </c>
      <c r="C37" s="150" t="s">
        <v>176</v>
      </c>
      <c r="D37" s="150" t="s">
        <v>177</v>
      </c>
      <c r="E37" s="150" t="s">
        <v>1105</v>
      </c>
      <c r="F37" s="150" t="s">
        <v>81</v>
      </c>
      <c r="G37" s="150" t="s">
        <v>82</v>
      </c>
      <c r="H37" s="150" t="s">
        <v>131</v>
      </c>
      <c r="I37" s="151">
        <v>2</v>
      </c>
      <c r="J37" s="117"/>
      <c r="K37" s="11"/>
      <c r="L37" s="7"/>
    </row>
    <row r="38" spans="1:11" s="6" customFormat="1" ht="11.25">
      <c r="A38" s="4" t="s">
        <v>178</v>
      </c>
      <c r="B38" s="150">
        <v>526</v>
      </c>
      <c r="C38" s="150" t="s">
        <v>179</v>
      </c>
      <c r="D38" s="150" t="s">
        <v>180</v>
      </c>
      <c r="E38" s="150" t="s">
        <v>1106</v>
      </c>
      <c r="F38" s="150" t="s">
        <v>81</v>
      </c>
      <c r="G38" s="150" t="s">
        <v>87</v>
      </c>
      <c r="H38" s="150" t="s">
        <v>111</v>
      </c>
      <c r="I38" s="151">
        <v>5</v>
      </c>
      <c r="J38" s="117"/>
      <c r="K38" s="11"/>
    </row>
    <row r="39" spans="1:11" s="6" customFormat="1" ht="11.25">
      <c r="A39" s="4" t="s">
        <v>181</v>
      </c>
      <c r="B39" s="146">
        <v>535</v>
      </c>
      <c r="C39" s="146" t="s">
        <v>182</v>
      </c>
      <c r="D39" s="146" t="s">
        <v>183</v>
      </c>
      <c r="E39" s="146" t="s">
        <v>1106</v>
      </c>
      <c r="F39" s="146" t="s">
        <v>81</v>
      </c>
      <c r="G39" s="146" t="s">
        <v>87</v>
      </c>
      <c r="H39" s="146" t="s">
        <v>108</v>
      </c>
      <c r="I39" s="147">
        <v>4</v>
      </c>
      <c r="J39" s="117"/>
      <c r="K39" s="11"/>
    </row>
    <row r="40" spans="1:12" s="6" customFormat="1" ht="11.25">
      <c r="A40" s="4" t="s">
        <v>184</v>
      </c>
      <c r="B40" s="150">
        <v>536</v>
      </c>
      <c r="C40" s="150" t="s">
        <v>185</v>
      </c>
      <c r="D40" s="150" t="s">
        <v>186</v>
      </c>
      <c r="E40" s="150" t="s">
        <v>104</v>
      </c>
      <c r="F40" s="150" t="s">
        <v>66</v>
      </c>
      <c r="G40" s="150" t="s">
        <v>67</v>
      </c>
      <c r="H40" s="150" t="s">
        <v>146</v>
      </c>
      <c r="I40" s="151">
        <v>2</v>
      </c>
      <c r="J40" s="117"/>
      <c r="K40" s="11"/>
      <c r="L40" s="7"/>
    </row>
    <row r="41" spans="1:12" s="6" customFormat="1" ht="11.25">
      <c r="A41" s="4" t="s">
        <v>187</v>
      </c>
      <c r="B41" s="150">
        <v>537</v>
      </c>
      <c r="C41" s="150" t="s">
        <v>188</v>
      </c>
      <c r="D41" s="150" t="s">
        <v>154</v>
      </c>
      <c r="E41" s="150" t="s">
        <v>104</v>
      </c>
      <c r="F41" s="150" t="s">
        <v>66</v>
      </c>
      <c r="G41" s="150" t="s">
        <v>67</v>
      </c>
      <c r="H41" s="150" t="s">
        <v>68</v>
      </c>
      <c r="I41" s="151">
        <v>5</v>
      </c>
      <c r="J41" s="117"/>
      <c r="K41" s="11"/>
      <c r="L41" s="7"/>
    </row>
    <row r="42" spans="1:12" s="6" customFormat="1" ht="11.25">
      <c r="A42" s="4" t="s">
        <v>189</v>
      </c>
      <c r="B42" s="150">
        <v>551</v>
      </c>
      <c r="C42" s="150" t="s">
        <v>190</v>
      </c>
      <c r="D42" s="150" t="s">
        <v>191</v>
      </c>
      <c r="E42" s="150" t="s">
        <v>104</v>
      </c>
      <c r="F42" s="150" t="s">
        <v>81</v>
      </c>
      <c r="G42" s="150" t="s">
        <v>82</v>
      </c>
      <c r="H42" s="150" t="s">
        <v>92</v>
      </c>
      <c r="I42" s="151">
        <v>3</v>
      </c>
      <c r="J42" s="117"/>
      <c r="K42" s="11"/>
      <c r="L42" s="7"/>
    </row>
    <row r="43" spans="1:12" s="6" customFormat="1" ht="11.25">
      <c r="A43" s="4" t="s">
        <v>192</v>
      </c>
      <c r="B43" s="150">
        <v>552</v>
      </c>
      <c r="C43" s="150" t="s">
        <v>193</v>
      </c>
      <c r="D43" s="150" t="s">
        <v>80</v>
      </c>
      <c r="E43" s="150" t="s">
        <v>104</v>
      </c>
      <c r="F43" s="150" t="s">
        <v>81</v>
      </c>
      <c r="G43" s="150" t="s">
        <v>82</v>
      </c>
      <c r="H43" s="150" t="s">
        <v>1154</v>
      </c>
      <c r="I43" s="151">
        <v>2</v>
      </c>
      <c r="J43" s="117"/>
      <c r="K43" s="11"/>
      <c r="L43" s="7"/>
    </row>
    <row r="44" spans="1:11" s="6" customFormat="1" ht="11.25">
      <c r="A44" s="4" t="s">
        <v>194</v>
      </c>
      <c r="B44" s="150">
        <v>562</v>
      </c>
      <c r="C44" s="150" t="s">
        <v>195</v>
      </c>
      <c r="D44" s="150" t="s">
        <v>196</v>
      </c>
      <c r="E44" s="150" t="s">
        <v>1105</v>
      </c>
      <c r="F44" s="150" t="s">
        <v>66</v>
      </c>
      <c r="G44" s="150" t="s">
        <v>67</v>
      </c>
      <c r="H44" s="150" t="s">
        <v>197</v>
      </c>
      <c r="I44" s="151">
        <v>2</v>
      </c>
      <c r="J44" s="117"/>
      <c r="K44" s="11"/>
    </row>
    <row r="45" spans="1:11" s="6" customFormat="1" ht="11.25">
      <c r="A45" s="4" t="s">
        <v>198</v>
      </c>
      <c r="B45" s="146">
        <v>563</v>
      </c>
      <c r="C45" s="146" t="s">
        <v>199</v>
      </c>
      <c r="D45" s="146" t="s">
        <v>200</v>
      </c>
      <c r="E45" s="146" t="s">
        <v>1105</v>
      </c>
      <c r="F45" s="146" t="s">
        <v>66</v>
      </c>
      <c r="G45" s="146" t="s">
        <v>67</v>
      </c>
      <c r="H45" s="146" t="s">
        <v>201</v>
      </c>
      <c r="I45" s="147">
        <v>3</v>
      </c>
      <c r="J45" s="117"/>
      <c r="K45" s="11"/>
    </row>
    <row r="46" spans="1:12" s="6" customFormat="1" ht="11.25">
      <c r="A46" s="4" t="s">
        <v>202</v>
      </c>
      <c r="B46" s="148">
        <v>572</v>
      </c>
      <c r="C46" s="150" t="s">
        <v>203</v>
      </c>
      <c r="D46" s="150" t="s">
        <v>204</v>
      </c>
      <c r="E46" s="150" t="s">
        <v>104</v>
      </c>
      <c r="F46" s="150" t="s">
        <v>81</v>
      </c>
      <c r="G46" s="150" t="s">
        <v>82</v>
      </c>
      <c r="H46" s="150" t="s">
        <v>1154</v>
      </c>
      <c r="I46" s="151">
        <v>2</v>
      </c>
      <c r="J46" s="117"/>
      <c r="K46" s="11"/>
      <c r="L46" s="7"/>
    </row>
    <row r="47" spans="1:12" s="6" customFormat="1" ht="11.25">
      <c r="A47" s="4" t="s">
        <v>205</v>
      </c>
      <c r="B47" s="150">
        <v>579</v>
      </c>
      <c r="C47" s="150" t="s">
        <v>206</v>
      </c>
      <c r="D47" s="150" t="s">
        <v>207</v>
      </c>
      <c r="E47" s="150" t="s">
        <v>104</v>
      </c>
      <c r="F47" s="150" t="s">
        <v>81</v>
      </c>
      <c r="G47" s="150" t="s">
        <v>82</v>
      </c>
      <c r="H47" s="150" t="s">
        <v>1154</v>
      </c>
      <c r="I47" s="151">
        <v>1</v>
      </c>
      <c r="J47" s="117"/>
      <c r="K47" s="11"/>
      <c r="L47" s="7"/>
    </row>
    <row r="48" spans="1:11" s="6" customFormat="1" ht="11.25">
      <c r="A48" s="4" t="s">
        <v>208</v>
      </c>
      <c r="B48" s="150">
        <v>595</v>
      </c>
      <c r="C48" s="150" t="s">
        <v>209</v>
      </c>
      <c r="D48" s="150" t="s">
        <v>117</v>
      </c>
      <c r="E48" s="150" t="s">
        <v>1105</v>
      </c>
      <c r="F48" s="150" t="s">
        <v>81</v>
      </c>
      <c r="G48" s="150" t="s">
        <v>82</v>
      </c>
      <c r="H48" s="150" t="s">
        <v>92</v>
      </c>
      <c r="I48" s="151">
        <v>3</v>
      </c>
      <c r="J48" s="117"/>
      <c r="K48" s="11"/>
    </row>
    <row r="49" spans="1:11" s="6" customFormat="1" ht="11.25">
      <c r="A49" s="4" t="s">
        <v>210</v>
      </c>
      <c r="B49" s="150">
        <v>597</v>
      </c>
      <c r="C49" s="150" t="s">
        <v>1107</v>
      </c>
      <c r="D49" s="150" t="s">
        <v>1019</v>
      </c>
      <c r="E49" s="150" t="s">
        <v>1106</v>
      </c>
      <c r="F49" s="150" t="s">
        <v>81</v>
      </c>
      <c r="G49" s="150" t="s">
        <v>82</v>
      </c>
      <c r="H49" s="150" t="s">
        <v>237</v>
      </c>
      <c r="I49" s="151" t="s">
        <v>104</v>
      </c>
      <c r="J49" s="117"/>
      <c r="K49" s="11"/>
    </row>
    <row r="50" spans="1:14" s="106" customFormat="1" ht="12.75">
      <c r="A50" s="4" t="s">
        <v>211</v>
      </c>
      <c r="B50" s="150">
        <v>652</v>
      </c>
      <c r="C50" s="150" t="s">
        <v>215</v>
      </c>
      <c r="D50" s="150" t="s">
        <v>80</v>
      </c>
      <c r="E50" s="150" t="s">
        <v>1105</v>
      </c>
      <c r="F50" s="150" t="s">
        <v>81</v>
      </c>
      <c r="G50" s="150" t="s">
        <v>87</v>
      </c>
      <c r="H50" s="150" t="s">
        <v>111</v>
      </c>
      <c r="I50" s="151" t="s">
        <v>104</v>
      </c>
      <c r="J50" s="117"/>
      <c r="K50" s="11"/>
      <c r="L50" s="7"/>
      <c r="M50" s="8"/>
      <c r="N50" s="110"/>
    </row>
    <row r="51" spans="1:11" s="6" customFormat="1" ht="11.25">
      <c r="A51" s="4" t="s">
        <v>212</v>
      </c>
      <c r="B51" s="150">
        <v>670</v>
      </c>
      <c r="C51" s="150" t="s">
        <v>217</v>
      </c>
      <c r="D51" s="150" t="s">
        <v>80</v>
      </c>
      <c r="E51" s="150" t="s">
        <v>1105</v>
      </c>
      <c r="F51" s="150" t="s">
        <v>81</v>
      </c>
      <c r="G51" s="150" t="s">
        <v>82</v>
      </c>
      <c r="H51" s="150" t="s">
        <v>1154</v>
      </c>
      <c r="I51" s="151">
        <v>4</v>
      </c>
      <c r="J51" s="117"/>
      <c r="K51" s="11"/>
    </row>
    <row r="52" spans="1:11" s="6" customFormat="1" ht="11.25">
      <c r="A52" s="4" t="s">
        <v>214</v>
      </c>
      <c r="B52" s="150">
        <v>673</v>
      </c>
      <c r="C52" s="150" t="s">
        <v>219</v>
      </c>
      <c r="D52" s="150" t="s">
        <v>80</v>
      </c>
      <c r="E52" s="150" t="s">
        <v>104</v>
      </c>
      <c r="F52" s="150" t="s">
        <v>66</v>
      </c>
      <c r="G52" s="150" t="s">
        <v>67</v>
      </c>
      <c r="H52" s="150" t="s">
        <v>146</v>
      </c>
      <c r="I52" s="151" t="s">
        <v>104</v>
      </c>
      <c r="J52" s="117"/>
      <c r="K52" s="11"/>
    </row>
    <row r="53" spans="1:12" s="6" customFormat="1" ht="11.25">
      <c r="A53" s="4" t="s">
        <v>216</v>
      </c>
      <c r="B53" s="150">
        <v>676</v>
      </c>
      <c r="C53" s="150" t="s">
        <v>221</v>
      </c>
      <c r="D53" s="150" t="s">
        <v>222</v>
      </c>
      <c r="E53" s="150" t="s">
        <v>1105</v>
      </c>
      <c r="F53" s="150" t="s">
        <v>81</v>
      </c>
      <c r="G53" s="150" t="s">
        <v>87</v>
      </c>
      <c r="H53" s="150" t="s">
        <v>164</v>
      </c>
      <c r="I53" s="151">
        <v>2</v>
      </c>
      <c r="J53" s="117"/>
      <c r="K53" s="11"/>
      <c r="L53" s="7"/>
    </row>
    <row r="54" spans="1:12" s="6" customFormat="1" ht="11.25">
      <c r="A54" s="4" t="s">
        <v>218</v>
      </c>
      <c r="B54" s="150">
        <v>692</v>
      </c>
      <c r="C54" s="150" t="s">
        <v>224</v>
      </c>
      <c r="D54" s="150" t="s">
        <v>225</v>
      </c>
      <c r="E54" s="150" t="s">
        <v>1105</v>
      </c>
      <c r="F54" s="150" t="s">
        <v>66</v>
      </c>
      <c r="G54" s="150" t="s">
        <v>67</v>
      </c>
      <c r="H54" s="150" t="s">
        <v>146</v>
      </c>
      <c r="I54" s="151" t="s">
        <v>104</v>
      </c>
      <c r="J54" s="117"/>
      <c r="K54" s="11"/>
      <c r="L54" s="7"/>
    </row>
    <row r="55" spans="1:12" s="6" customFormat="1" ht="11.25">
      <c r="A55" s="4" t="s">
        <v>220</v>
      </c>
      <c r="B55" s="150">
        <v>696</v>
      </c>
      <c r="C55" s="150" t="s">
        <v>227</v>
      </c>
      <c r="D55" s="150" t="s">
        <v>225</v>
      </c>
      <c r="E55" s="150" t="s">
        <v>1105</v>
      </c>
      <c r="F55" s="150" t="s">
        <v>81</v>
      </c>
      <c r="G55" s="150" t="s">
        <v>87</v>
      </c>
      <c r="H55" s="150" t="s">
        <v>127</v>
      </c>
      <c r="I55" s="151">
        <v>3</v>
      </c>
      <c r="J55" s="117"/>
      <c r="K55" s="11"/>
      <c r="L55" s="7"/>
    </row>
    <row r="56" spans="1:11" s="6" customFormat="1" ht="11.25">
      <c r="A56" s="4" t="s">
        <v>223</v>
      </c>
      <c r="B56" s="150">
        <v>712</v>
      </c>
      <c r="C56" s="150" t="s">
        <v>229</v>
      </c>
      <c r="D56" s="150" t="s">
        <v>230</v>
      </c>
      <c r="E56" s="150" t="s">
        <v>104</v>
      </c>
      <c r="F56" s="150" t="s">
        <v>81</v>
      </c>
      <c r="G56" s="150" t="s">
        <v>87</v>
      </c>
      <c r="H56" s="150" t="s">
        <v>108</v>
      </c>
      <c r="I56" s="151">
        <v>3</v>
      </c>
      <c r="J56" s="117"/>
      <c r="K56" s="11"/>
    </row>
    <row r="57" spans="1:11" s="6" customFormat="1" ht="11.25">
      <c r="A57" s="4" t="s">
        <v>226</v>
      </c>
      <c r="B57" s="150">
        <v>714</v>
      </c>
      <c r="C57" s="150" t="s">
        <v>232</v>
      </c>
      <c r="D57" s="150" t="s">
        <v>154</v>
      </c>
      <c r="E57" s="150" t="s">
        <v>104</v>
      </c>
      <c r="F57" s="150" t="s">
        <v>66</v>
      </c>
      <c r="G57" s="150" t="s">
        <v>170</v>
      </c>
      <c r="H57" s="150" t="s">
        <v>233</v>
      </c>
      <c r="I57" s="151">
        <v>3</v>
      </c>
      <c r="J57" s="117"/>
      <c r="K57" s="11"/>
    </row>
    <row r="58" spans="1:12" s="6" customFormat="1" ht="11.25">
      <c r="A58" s="4" t="s">
        <v>228</v>
      </c>
      <c r="B58" s="150">
        <v>727</v>
      </c>
      <c r="C58" s="150" t="s">
        <v>236</v>
      </c>
      <c r="D58" s="150" t="s">
        <v>80</v>
      </c>
      <c r="E58" s="150" t="s">
        <v>1105</v>
      </c>
      <c r="F58" s="150" t="s">
        <v>81</v>
      </c>
      <c r="G58" s="150" t="s">
        <v>82</v>
      </c>
      <c r="H58" s="150" t="s">
        <v>237</v>
      </c>
      <c r="I58" s="151">
        <v>3</v>
      </c>
      <c r="J58" s="117"/>
      <c r="K58" s="11"/>
      <c r="L58" s="7"/>
    </row>
    <row r="59" spans="1:12" s="6" customFormat="1" ht="11.25">
      <c r="A59" s="4" t="s">
        <v>231</v>
      </c>
      <c r="B59" s="150">
        <v>732</v>
      </c>
      <c r="C59" s="150" t="s">
        <v>239</v>
      </c>
      <c r="D59" s="150" t="s">
        <v>120</v>
      </c>
      <c r="E59" s="150" t="s">
        <v>1105</v>
      </c>
      <c r="F59" s="150" t="s">
        <v>66</v>
      </c>
      <c r="G59" s="150" t="s">
        <v>67</v>
      </c>
      <c r="H59" s="150" t="s">
        <v>146</v>
      </c>
      <c r="I59" s="151">
        <v>1</v>
      </c>
      <c r="J59" s="117"/>
      <c r="K59" s="11"/>
      <c r="L59" s="7"/>
    </row>
    <row r="60" spans="1:14" s="106" customFormat="1" ht="12.75">
      <c r="A60" s="4" t="s">
        <v>234</v>
      </c>
      <c r="B60" s="150">
        <v>746</v>
      </c>
      <c r="C60" s="150" t="s">
        <v>241</v>
      </c>
      <c r="D60" s="150" t="s">
        <v>196</v>
      </c>
      <c r="E60" s="150" t="s">
        <v>104</v>
      </c>
      <c r="F60" s="150" t="s">
        <v>81</v>
      </c>
      <c r="G60" s="150" t="s">
        <v>87</v>
      </c>
      <c r="H60" s="150" t="s">
        <v>127</v>
      </c>
      <c r="I60" s="151">
        <v>2</v>
      </c>
      <c r="J60" s="117"/>
      <c r="K60" s="11"/>
      <c r="L60" s="10"/>
      <c r="M60" s="7"/>
      <c r="N60" s="110"/>
    </row>
    <row r="61" spans="1:11" s="6" customFormat="1" ht="11.25">
      <c r="A61" s="4" t="s">
        <v>235</v>
      </c>
      <c r="B61" s="150">
        <v>748</v>
      </c>
      <c r="C61" s="150" t="s">
        <v>243</v>
      </c>
      <c r="D61" s="150" t="s">
        <v>117</v>
      </c>
      <c r="E61" s="150" t="s">
        <v>104</v>
      </c>
      <c r="F61" s="150" t="s">
        <v>81</v>
      </c>
      <c r="G61" s="150" t="s">
        <v>82</v>
      </c>
      <c r="H61" s="150" t="s">
        <v>127</v>
      </c>
      <c r="I61" s="151">
        <v>5</v>
      </c>
      <c r="J61" s="117"/>
      <c r="K61" s="11"/>
    </row>
    <row r="62" spans="1:11" s="6" customFormat="1" ht="11.25">
      <c r="A62" s="4" t="s">
        <v>238</v>
      </c>
      <c r="B62" s="150">
        <v>749</v>
      </c>
      <c r="C62" s="150" t="s">
        <v>245</v>
      </c>
      <c r="D62" s="150" t="s">
        <v>246</v>
      </c>
      <c r="E62" s="150" t="s">
        <v>104</v>
      </c>
      <c r="F62" s="150" t="s">
        <v>66</v>
      </c>
      <c r="G62" s="150" t="s">
        <v>170</v>
      </c>
      <c r="H62" s="150" t="s">
        <v>247</v>
      </c>
      <c r="I62" s="151">
        <v>3</v>
      </c>
      <c r="J62" s="117"/>
      <c r="K62" s="11"/>
    </row>
    <row r="63" spans="1:12" s="6" customFormat="1" ht="11.25">
      <c r="A63" s="4" t="s">
        <v>240</v>
      </c>
      <c r="B63" s="146">
        <v>768</v>
      </c>
      <c r="C63" s="146" t="s">
        <v>250</v>
      </c>
      <c r="D63" s="146" t="s">
        <v>251</v>
      </c>
      <c r="E63" s="146" t="s">
        <v>1106</v>
      </c>
      <c r="F63" s="146" t="s">
        <v>81</v>
      </c>
      <c r="G63" s="146" t="s">
        <v>82</v>
      </c>
      <c r="H63" s="146" t="s">
        <v>92</v>
      </c>
      <c r="I63" s="147">
        <v>2</v>
      </c>
      <c r="J63" s="117"/>
      <c r="K63" s="11"/>
      <c r="L63" s="7"/>
    </row>
    <row r="64" spans="1:12" s="6" customFormat="1" ht="11.25">
      <c r="A64" s="4" t="s">
        <v>242</v>
      </c>
      <c r="B64" s="150">
        <v>771</v>
      </c>
      <c r="C64" s="150" t="s">
        <v>253</v>
      </c>
      <c r="D64" s="150" t="s">
        <v>254</v>
      </c>
      <c r="E64" s="150" t="s">
        <v>104</v>
      </c>
      <c r="F64" s="150" t="s">
        <v>66</v>
      </c>
      <c r="G64" s="150" t="s">
        <v>67</v>
      </c>
      <c r="H64" s="150" t="s">
        <v>146</v>
      </c>
      <c r="I64" s="151">
        <v>1</v>
      </c>
      <c r="J64" s="117"/>
      <c r="K64" s="11"/>
      <c r="L64" s="7"/>
    </row>
    <row r="65" spans="1:12" s="6" customFormat="1" ht="11.25">
      <c r="A65" s="4" t="s">
        <v>244</v>
      </c>
      <c r="B65" s="146">
        <v>783</v>
      </c>
      <c r="C65" s="146" t="s">
        <v>256</v>
      </c>
      <c r="D65" s="146" t="s">
        <v>200</v>
      </c>
      <c r="E65" s="146" t="s">
        <v>1105</v>
      </c>
      <c r="F65" s="146" t="s">
        <v>81</v>
      </c>
      <c r="G65" s="146" t="s">
        <v>82</v>
      </c>
      <c r="H65" s="146" t="s">
        <v>1154</v>
      </c>
      <c r="I65" s="147">
        <v>3</v>
      </c>
      <c r="J65" s="117"/>
      <c r="K65" s="11"/>
      <c r="L65" s="7"/>
    </row>
    <row r="66" spans="1:12" s="6" customFormat="1" ht="11.25">
      <c r="A66" s="4" t="s">
        <v>248</v>
      </c>
      <c r="B66" s="150">
        <v>785</v>
      </c>
      <c r="C66" s="150" t="s">
        <v>258</v>
      </c>
      <c r="D66" s="150" t="s">
        <v>86</v>
      </c>
      <c r="E66" s="150" t="s">
        <v>1105</v>
      </c>
      <c r="F66" s="150" t="s">
        <v>66</v>
      </c>
      <c r="G66" s="150" t="s">
        <v>67</v>
      </c>
      <c r="H66" s="150" t="s">
        <v>146</v>
      </c>
      <c r="I66" s="151">
        <v>2</v>
      </c>
      <c r="J66" s="117"/>
      <c r="K66" s="11"/>
      <c r="L66" s="7"/>
    </row>
    <row r="67" spans="1:11" s="6" customFormat="1" ht="11.25">
      <c r="A67" s="4" t="s">
        <v>249</v>
      </c>
      <c r="B67" s="150">
        <v>799</v>
      </c>
      <c r="C67" s="150" t="s">
        <v>260</v>
      </c>
      <c r="D67" s="150" t="s">
        <v>102</v>
      </c>
      <c r="E67" s="150" t="s">
        <v>104</v>
      </c>
      <c r="F67" s="150" t="s">
        <v>81</v>
      </c>
      <c r="G67" s="150" t="s">
        <v>82</v>
      </c>
      <c r="H67" s="150" t="s">
        <v>131</v>
      </c>
      <c r="I67" s="151">
        <v>2</v>
      </c>
      <c r="J67" s="117"/>
      <c r="K67" s="11"/>
    </row>
    <row r="68" spans="1:12" s="6" customFormat="1" ht="11.25">
      <c r="A68" s="4" t="s">
        <v>252</v>
      </c>
      <c r="B68" s="150">
        <v>809</v>
      </c>
      <c r="C68" s="150" t="s">
        <v>262</v>
      </c>
      <c r="D68" s="150" t="s">
        <v>107</v>
      </c>
      <c r="E68" s="150" t="s">
        <v>1105</v>
      </c>
      <c r="F68" s="150" t="s">
        <v>81</v>
      </c>
      <c r="G68" s="150" t="s">
        <v>87</v>
      </c>
      <c r="H68" s="150" t="s">
        <v>164</v>
      </c>
      <c r="I68" s="151">
        <v>1</v>
      </c>
      <c r="J68" s="117"/>
      <c r="K68" s="11"/>
      <c r="L68" s="7"/>
    </row>
    <row r="69" spans="1:11" s="6" customFormat="1" ht="11.25">
      <c r="A69" s="4" t="s">
        <v>255</v>
      </c>
      <c r="B69" s="150">
        <v>810</v>
      </c>
      <c r="C69" s="150" t="s">
        <v>264</v>
      </c>
      <c r="D69" s="150" t="s">
        <v>98</v>
      </c>
      <c r="E69" s="150" t="s">
        <v>104</v>
      </c>
      <c r="F69" s="150" t="s">
        <v>81</v>
      </c>
      <c r="G69" s="150" t="s">
        <v>87</v>
      </c>
      <c r="H69" s="150" t="s">
        <v>164</v>
      </c>
      <c r="I69" s="151">
        <v>1</v>
      </c>
      <c r="J69" s="117"/>
      <c r="K69" s="11"/>
    </row>
    <row r="70" spans="1:11" s="6" customFormat="1" ht="11.25">
      <c r="A70" s="4" t="s">
        <v>257</v>
      </c>
      <c r="B70" s="150">
        <v>833</v>
      </c>
      <c r="C70" s="150" t="s">
        <v>266</v>
      </c>
      <c r="D70" s="150" t="s">
        <v>154</v>
      </c>
      <c r="E70" s="150" t="s">
        <v>1105</v>
      </c>
      <c r="F70" s="150" t="s">
        <v>81</v>
      </c>
      <c r="G70" s="150" t="s">
        <v>82</v>
      </c>
      <c r="H70" s="150" t="s">
        <v>237</v>
      </c>
      <c r="I70" s="151">
        <v>1</v>
      </c>
      <c r="J70" s="117"/>
      <c r="K70" s="11"/>
    </row>
    <row r="71" spans="1:12" s="6" customFormat="1" ht="11.25">
      <c r="A71" s="4" t="s">
        <v>259</v>
      </c>
      <c r="B71" s="150">
        <v>858</v>
      </c>
      <c r="C71" s="150" t="s">
        <v>268</v>
      </c>
      <c r="D71" s="150" t="s">
        <v>177</v>
      </c>
      <c r="E71" s="150" t="s">
        <v>1105</v>
      </c>
      <c r="F71" s="150" t="s">
        <v>81</v>
      </c>
      <c r="G71" s="150" t="s">
        <v>82</v>
      </c>
      <c r="H71" s="150" t="s">
        <v>269</v>
      </c>
      <c r="I71" s="151">
        <v>1</v>
      </c>
      <c r="J71" s="117"/>
      <c r="K71" s="11"/>
      <c r="L71" s="7"/>
    </row>
    <row r="72" spans="1:12" s="6" customFormat="1" ht="11.25">
      <c r="A72" s="4" t="s">
        <v>261</v>
      </c>
      <c r="B72" s="150">
        <v>860</v>
      </c>
      <c r="C72" s="150" t="s">
        <v>271</v>
      </c>
      <c r="D72" s="150" t="s">
        <v>272</v>
      </c>
      <c r="E72" s="150" t="s">
        <v>1105</v>
      </c>
      <c r="F72" s="150" t="s">
        <v>81</v>
      </c>
      <c r="G72" s="150" t="s">
        <v>82</v>
      </c>
      <c r="H72" s="150" t="s">
        <v>269</v>
      </c>
      <c r="I72" s="151">
        <v>1</v>
      </c>
      <c r="J72" s="117"/>
      <c r="K72" s="11"/>
      <c r="L72" s="7"/>
    </row>
    <row r="73" spans="1:12" s="6" customFormat="1" ht="11.25">
      <c r="A73" s="4" t="s">
        <v>263</v>
      </c>
      <c r="B73" s="150">
        <v>861</v>
      </c>
      <c r="C73" s="150" t="s">
        <v>274</v>
      </c>
      <c r="D73" s="150" t="s">
        <v>142</v>
      </c>
      <c r="E73" s="150" t="s">
        <v>1105</v>
      </c>
      <c r="F73" s="150" t="s">
        <v>81</v>
      </c>
      <c r="G73" s="150" t="s">
        <v>82</v>
      </c>
      <c r="H73" s="150" t="s">
        <v>269</v>
      </c>
      <c r="I73" s="151">
        <v>2</v>
      </c>
      <c r="J73" s="117"/>
      <c r="K73" s="11"/>
      <c r="L73" s="7"/>
    </row>
    <row r="74" spans="1:11" s="6" customFormat="1" ht="11.25">
      <c r="A74" s="4" t="s">
        <v>265</v>
      </c>
      <c r="B74" s="150">
        <v>875</v>
      </c>
      <c r="C74" s="150" t="s">
        <v>276</v>
      </c>
      <c r="D74" s="150" t="s">
        <v>277</v>
      </c>
      <c r="E74" s="150" t="s">
        <v>104</v>
      </c>
      <c r="F74" s="150" t="s">
        <v>81</v>
      </c>
      <c r="G74" s="150" t="s">
        <v>82</v>
      </c>
      <c r="H74" s="150"/>
      <c r="I74" s="151">
        <v>1</v>
      </c>
      <c r="J74" s="117"/>
      <c r="K74" s="11"/>
    </row>
    <row r="75" spans="1:11" s="6" customFormat="1" ht="11.25">
      <c r="A75" s="4" t="s">
        <v>267</v>
      </c>
      <c r="B75" s="150">
        <v>876</v>
      </c>
      <c r="C75" s="150" t="s">
        <v>279</v>
      </c>
      <c r="D75" s="150" t="s">
        <v>91</v>
      </c>
      <c r="E75" s="150" t="s">
        <v>104</v>
      </c>
      <c r="F75" s="150" t="s">
        <v>81</v>
      </c>
      <c r="G75" s="150" t="s">
        <v>82</v>
      </c>
      <c r="H75" s="150" t="s">
        <v>131</v>
      </c>
      <c r="I75" s="151">
        <v>2</v>
      </c>
      <c r="J75" s="117"/>
      <c r="K75" s="11"/>
    </row>
    <row r="76" spans="1:11" s="6" customFormat="1" ht="11.25">
      <c r="A76" s="4" t="s">
        <v>270</v>
      </c>
      <c r="B76" s="150">
        <v>877</v>
      </c>
      <c r="C76" s="150" t="s">
        <v>281</v>
      </c>
      <c r="D76" s="150" t="s">
        <v>282</v>
      </c>
      <c r="E76" s="150" t="s">
        <v>1105</v>
      </c>
      <c r="F76" s="150" t="s">
        <v>81</v>
      </c>
      <c r="G76" s="150" t="s">
        <v>82</v>
      </c>
      <c r="H76" s="150" t="s">
        <v>269</v>
      </c>
      <c r="I76" s="151">
        <v>1</v>
      </c>
      <c r="J76" s="117"/>
      <c r="K76" s="11"/>
    </row>
    <row r="77" spans="1:11" s="6" customFormat="1" ht="11.25">
      <c r="A77" s="4" t="s">
        <v>273</v>
      </c>
      <c r="B77" s="146">
        <v>880</v>
      </c>
      <c r="C77" s="146" t="s">
        <v>284</v>
      </c>
      <c r="D77" s="146" t="s">
        <v>73</v>
      </c>
      <c r="E77" s="146" t="s">
        <v>104</v>
      </c>
      <c r="F77" s="146" t="s">
        <v>66</v>
      </c>
      <c r="G77" s="146" t="s">
        <v>67</v>
      </c>
      <c r="H77" s="146" t="s">
        <v>68</v>
      </c>
      <c r="I77" s="147">
        <v>4</v>
      </c>
      <c r="J77" s="117"/>
      <c r="K77" s="11"/>
    </row>
    <row r="78" spans="1:12" s="6" customFormat="1" ht="11.25">
      <c r="A78" s="4" t="s">
        <v>275</v>
      </c>
      <c r="B78" s="150">
        <v>882</v>
      </c>
      <c r="C78" s="150" t="s">
        <v>286</v>
      </c>
      <c r="D78" s="150" t="s">
        <v>73</v>
      </c>
      <c r="E78" s="150" t="s">
        <v>1105</v>
      </c>
      <c r="F78" s="150" t="s">
        <v>66</v>
      </c>
      <c r="G78" s="150" t="s">
        <v>67</v>
      </c>
      <c r="H78" s="150" t="s">
        <v>77</v>
      </c>
      <c r="I78" s="151">
        <v>3</v>
      </c>
      <c r="J78" s="117"/>
      <c r="K78" s="11"/>
      <c r="L78" s="7"/>
    </row>
    <row r="79" spans="1:12" s="6" customFormat="1" ht="11.25">
      <c r="A79" s="4" t="s">
        <v>278</v>
      </c>
      <c r="B79" s="150">
        <v>908</v>
      </c>
      <c r="C79" s="150" t="s">
        <v>288</v>
      </c>
      <c r="D79" s="150" t="s">
        <v>98</v>
      </c>
      <c r="E79" s="150" t="s">
        <v>1105</v>
      </c>
      <c r="F79" s="150" t="s">
        <v>81</v>
      </c>
      <c r="G79" s="150" t="s">
        <v>82</v>
      </c>
      <c r="H79" s="150" t="s">
        <v>237</v>
      </c>
      <c r="I79" s="151">
        <v>1</v>
      </c>
      <c r="J79" s="117"/>
      <c r="K79" s="11"/>
      <c r="L79" s="7"/>
    </row>
    <row r="80" spans="1:11" s="6" customFormat="1" ht="11.25">
      <c r="A80" s="4" t="s">
        <v>280</v>
      </c>
      <c r="B80" s="150">
        <v>939</v>
      </c>
      <c r="C80" s="150" t="s">
        <v>290</v>
      </c>
      <c r="D80" s="150" t="s">
        <v>91</v>
      </c>
      <c r="E80" s="150" t="s">
        <v>104</v>
      </c>
      <c r="F80" s="150" t="s">
        <v>66</v>
      </c>
      <c r="G80" s="150" t="s">
        <v>67</v>
      </c>
      <c r="H80" s="150" t="s">
        <v>103</v>
      </c>
      <c r="I80" s="151">
        <v>4</v>
      </c>
      <c r="J80" s="117"/>
      <c r="K80" s="11"/>
    </row>
    <row r="81" spans="1:12" s="6" customFormat="1" ht="11.25">
      <c r="A81" s="4" t="s">
        <v>283</v>
      </c>
      <c r="B81" s="150">
        <v>951</v>
      </c>
      <c r="C81" s="150" t="s">
        <v>292</v>
      </c>
      <c r="D81" s="150" t="s">
        <v>117</v>
      </c>
      <c r="E81" s="150" t="s">
        <v>104</v>
      </c>
      <c r="F81" s="150" t="s">
        <v>66</v>
      </c>
      <c r="G81" s="150" t="s">
        <v>67</v>
      </c>
      <c r="H81" s="150" t="s">
        <v>68</v>
      </c>
      <c r="I81" s="151">
        <v>5</v>
      </c>
      <c r="J81" s="117"/>
      <c r="K81" s="11"/>
      <c r="L81" s="7"/>
    </row>
    <row r="82" spans="1:12" s="6" customFormat="1" ht="11.25">
      <c r="A82" s="4" t="s">
        <v>285</v>
      </c>
      <c r="B82" s="150">
        <v>952</v>
      </c>
      <c r="C82" s="150" t="s">
        <v>294</v>
      </c>
      <c r="D82" s="150" t="s">
        <v>107</v>
      </c>
      <c r="E82" s="150" t="s">
        <v>1105</v>
      </c>
      <c r="F82" s="150" t="s">
        <v>66</v>
      </c>
      <c r="G82" s="150" t="s">
        <v>67</v>
      </c>
      <c r="H82" s="150" t="s">
        <v>77</v>
      </c>
      <c r="I82" s="151">
        <v>2</v>
      </c>
      <c r="J82" s="117"/>
      <c r="K82" s="11"/>
      <c r="L82" s="7"/>
    </row>
    <row r="83" spans="1:11" s="6" customFormat="1" ht="11.25">
      <c r="A83" s="4" t="s">
        <v>287</v>
      </c>
      <c r="B83" s="150">
        <v>986</v>
      </c>
      <c r="C83" s="150" t="s">
        <v>297</v>
      </c>
      <c r="D83" s="150" t="s">
        <v>298</v>
      </c>
      <c r="E83" s="150" t="s">
        <v>1106</v>
      </c>
      <c r="F83" s="150" t="s">
        <v>81</v>
      </c>
      <c r="G83" s="150" t="s">
        <v>87</v>
      </c>
      <c r="H83" s="150" t="s">
        <v>164</v>
      </c>
      <c r="I83" s="151">
        <v>1</v>
      </c>
      <c r="J83" s="117"/>
      <c r="K83" s="11"/>
    </row>
    <row r="84" spans="1:12" s="6" customFormat="1" ht="11.25">
      <c r="A84" s="4" t="s">
        <v>289</v>
      </c>
      <c r="B84" s="150">
        <v>1020</v>
      </c>
      <c r="C84" s="150" t="s">
        <v>300</v>
      </c>
      <c r="D84" s="150" t="s">
        <v>73</v>
      </c>
      <c r="E84" s="150" t="s">
        <v>104</v>
      </c>
      <c r="F84" s="150" t="s">
        <v>81</v>
      </c>
      <c r="G84" s="150" t="s">
        <v>82</v>
      </c>
      <c r="H84" s="150" t="s">
        <v>1154</v>
      </c>
      <c r="I84" s="151">
        <v>5</v>
      </c>
      <c r="J84" s="117"/>
      <c r="K84" s="11"/>
      <c r="L84" s="7"/>
    </row>
    <row r="85" spans="1:12" s="6" customFormat="1" ht="11.25">
      <c r="A85" s="4" t="s">
        <v>291</v>
      </c>
      <c r="B85" s="150">
        <v>1030</v>
      </c>
      <c r="C85" s="150" t="s">
        <v>302</v>
      </c>
      <c r="D85" s="150" t="s">
        <v>303</v>
      </c>
      <c r="E85" s="150" t="s">
        <v>1105</v>
      </c>
      <c r="F85" s="150" t="s">
        <v>81</v>
      </c>
      <c r="G85" s="150" t="s">
        <v>82</v>
      </c>
      <c r="H85" s="150" t="s">
        <v>1154</v>
      </c>
      <c r="I85" s="151">
        <v>1</v>
      </c>
      <c r="J85" s="117"/>
      <c r="K85" s="11"/>
      <c r="L85" s="7"/>
    </row>
    <row r="86" spans="1:11" s="6" customFormat="1" ht="11.25">
      <c r="A86" s="4" t="s">
        <v>293</v>
      </c>
      <c r="B86" s="146">
        <v>1040</v>
      </c>
      <c r="C86" s="146" t="s">
        <v>305</v>
      </c>
      <c r="D86" s="146" t="s">
        <v>80</v>
      </c>
      <c r="E86" s="146" t="s">
        <v>104</v>
      </c>
      <c r="F86" s="146" t="s">
        <v>66</v>
      </c>
      <c r="G86" s="146" t="s">
        <v>170</v>
      </c>
      <c r="H86" s="146" t="s">
        <v>233</v>
      </c>
      <c r="I86" s="147">
        <v>1</v>
      </c>
      <c r="J86" s="117"/>
      <c r="K86" s="11"/>
    </row>
    <row r="87" spans="1:14" s="106" customFormat="1" ht="12.75">
      <c r="A87" s="4" t="s">
        <v>295</v>
      </c>
      <c r="B87" s="150">
        <v>1058</v>
      </c>
      <c r="C87" s="150" t="s">
        <v>307</v>
      </c>
      <c r="D87" s="150" t="s">
        <v>142</v>
      </c>
      <c r="E87" s="150" t="s">
        <v>1105</v>
      </c>
      <c r="F87" s="150" t="s">
        <v>66</v>
      </c>
      <c r="G87" s="150" t="s">
        <v>67</v>
      </c>
      <c r="H87" s="150" t="s">
        <v>197</v>
      </c>
      <c r="I87" s="151">
        <v>1</v>
      </c>
      <c r="J87" s="117"/>
      <c r="K87" s="11"/>
      <c r="L87" s="7"/>
      <c r="M87" s="8"/>
      <c r="N87" s="110"/>
    </row>
    <row r="88" spans="1:11" s="6" customFormat="1" ht="11.25">
      <c r="A88" s="4" t="s">
        <v>296</v>
      </c>
      <c r="B88" s="146">
        <v>1059</v>
      </c>
      <c r="C88" s="146" t="s">
        <v>64</v>
      </c>
      <c r="D88" s="146" t="s">
        <v>73</v>
      </c>
      <c r="E88" s="146" t="s">
        <v>104</v>
      </c>
      <c r="F88" s="146" t="s">
        <v>66</v>
      </c>
      <c r="G88" s="146" t="s">
        <v>170</v>
      </c>
      <c r="H88" s="146" t="s">
        <v>309</v>
      </c>
      <c r="I88" s="147">
        <v>1</v>
      </c>
      <c r="J88" s="117"/>
      <c r="K88" s="11"/>
    </row>
    <row r="89" spans="1:12" s="6" customFormat="1" ht="11.25">
      <c r="A89" s="4" t="s">
        <v>299</v>
      </c>
      <c r="B89" s="150">
        <v>1071</v>
      </c>
      <c r="C89" s="150" t="s">
        <v>311</v>
      </c>
      <c r="D89" s="150" t="s">
        <v>102</v>
      </c>
      <c r="E89" s="150" t="s">
        <v>1105</v>
      </c>
      <c r="F89" s="150" t="s">
        <v>81</v>
      </c>
      <c r="G89" s="150" t="s">
        <v>82</v>
      </c>
      <c r="H89" s="150" t="s">
        <v>237</v>
      </c>
      <c r="I89" s="151">
        <v>3</v>
      </c>
      <c r="J89" s="117"/>
      <c r="K89" s="11"/>
      <c r="L89" s="7"/>
    </row>
    <row r="90" spans="1:11" s="6" customFormat="1" ht="11.25">
      <c r="A90" s="4" t="s">
        <v>301</v>
      </c>
      <c r="B90" s="150">
        <v>1078</v>
      </c>
      <c r="C90" s="150" t="s">
        <v>313</v>
      </c>
      <c r="D90" s="150" t="s">
        <v>91</v>
      </c>
      <c r="E90" s="150" t="s">
        <v>104</v>
      </c>
      <c r="F90" s="150" t="s">
        <v>66</v>
      </c>
      <c r="G90" s="150" t="s">
        <v>170</v>
      </c>
      <c r="H90" s="150" t="s">
        <v>247</v>
      </c>
      <c r="I90" s="151">
        <v>3</v>
      </c>
      <c r="J90" s="117"/>
      <c r="K90" s="11"/>
    </row>
    <row r="91" spans="1:12" s="6" customFormat="1" ht="11.25">
      <c r="A91" s="4" t="s">
        <v>304</v>
      </c>
      <c r="B91" s="150">
        <v>1098</v>
      </c>
      <c r="C91" s="150" t="s">
        <v>315</v>
      </c>
      <c r="D91" s="150" t="s">
        <v>117</v>
      </c>
      <c r="E91" s="150" t="s">
        <v>1105</v>
      </c>
      <c r="F91" s="150" t="s">
        <v>81</v>
      </c>
      <c r="G91" s="150" t="s">
        <v>87</v>
      </c>
      <c r="H91" s="150" t="s">
        <v>88</v>
      </c>
      <c r="I91" s="151" t="s">
        <v>104</v>
      </c>
      <c r="J91" s="117"/>
      <c r="K91" s="11"/>
      <c r="L91" s="7"/>
    </row>
    <row r="92" spans="1:11" s="6" customFormat="1" ht="11.25">
      <c r="A92" s="4" t="s">
        <v>306</v>
      </c>
      <c r="B92" s="150">
        <v>1099</v>
      </c>
      <c r="C92" s="150" t="s">
        <v>317</v>
      </c>
      <c r="D92" s="150" t="s">
        <v>98</v>
      </c>
      <c r="E92" s="150" t="s">
        <v>1105</v>
      </c>
      <c r="F92" s="150" t="s">
        <v>81</v>
      </c>
      <c r="G92" s="150" t="s">
        <v>87</v>
      </c>
      <c r="H92" s="150" t="s">
        <v>88</v>
      </c>
      <c r="I92" s="151">
        <v>2</v>
      </c>
      <c r="J92" s="117"/>
      <c r="K92" s="11"/>
    </row>
    <row r="93" spans="1:12" s="6" customFormat="1" ht="11.25">
      <c r="A93" s="4" t="s">
        <v>308</v>
      </c>
      <c r="B93" s="150">
        <v>1100</v>
      </c>
      <c r="C93" s="150" t="s">
        <v>319</v>
      </c>
      <c r="D93" s="150" t="s">
        <v>142</v>
      </c>
      <c r="E93" s="150" t="s">
        <v>1105</v>
      </c>
      <c r="F93" s="150" t="s">
        <v>81</v>
      </c>
      <c r="G93" s="150" t="s">
        <v>87</v>
      </c>
      <c r="H93" s="150" t="s">
        <v>88</v>
      </c>
      <c r="I93" s="151" t="s">
        <v>104</v>
      </c>
      <c r="J93" s="117"/>
      <c r="K93" s="11"/>
      <c r="L93" s="7"/>
    </row>
    <row r="94" spans="1:11" s="6" customFormat="1" ht="11.25">
      <c r="A94" s="4" t="s">
        <v>310</v>
      </c>
      <c r="B94" s="150">
        <v>1101</v>
      </c>
      <c r="C94" s="150" t="s">
        <v>321</v>
      </c>
      <c r="D94" s="150" t="s">
        <v>98</v>
      </c>
      <c r="E94" s="150" t="s">
        <v>1105</v>
      </c>
      <c r="F94" s="150" t="s">
        <v>81</v>
      </c>
      <c r="G94" s="150" t="s">
        <v>87</v>
      </c>
      <c r="H94" s="150" t="s">
        <v>88</v>
      </c>
      <c r="I94" s="151" t="s">
        <v>104</v>
      </c>
      <c r="J94" s="117"/>
      <c r="K94" s="11"/>
    </row>
    <row r="95" spans="1:12" s="6" customFormat="1" ht="11.25">
      <c r="A95" s="4" t="s">
        <v>312</v>
      </c>
      <c r="B95" s="150">
        <v>1102</v>
      </c>
      <c r="C95" s="150" t="s">
        <v>323</v>
      </c>
      <c r="D95" s="150" t="s">
        <v>91</v>
      </c>
      <c r="E95" s="150" t="s">
        <v>104</v>
      </c>
      <c r="F95" s="150" t="s">
        <v>81</v>
      </c>
      <c r="G95" s="150" t="s">
        <v>87</v>
      </c>
      <c r="H95" s="150" t="s">
        <v>164</v>
      </c>
      <c r="I95" s="151">
        <v>2</v>
      </c>
      <c r="J95" s="117"/>
      <c r="K95" s="11"/>
      <c r="L95" s="7"/>
    </row>
    <row r="96" spans="1:12" s="6" customFormat="1" ht="11.25">
      <c r="A96" s="4" t="s">
        <v>314</v>
      </c>
      <c r="B96" s="150">
        <v>1113</v>
      </c>
      <c r="C96" s="150" t="s">
        <v>166</v>
      </c>
      <c r="D96" s="150" t="s">
        <v>102</v>
      </c>
      <c r="E96" s="150" t="s">
        <v>104</v>
      </c>
      <c r="F96" s="150" t="s">
        <v>81</v>
      </c>
      <c r="G96" s="150" t="s">
        <v>87</v>
      </c>
      <c r="H96" s="150" t="s">
        <v>111</v>
      </c>
      <c r="I96" s="151">
        <v>1</v>
      </c>
      <c r="J96" s="117"/>
      <c r="K96" s="11"/>
      <c r="L96" s="7"/>
    </row>
    <row r="97" spans="1:11" s="6" customFormat="1" ht="11.25">
      <c r="A97" s="4" t="s">
        <v>316</v>
      </c>
      <c r="B97" s="150">
        <v>1114</v>
      </c>
      <c r="C97" s="150" t="s">
        <v>326</v>
      </c>
      <c r="D97" s="150" t="s">
        <v>327</v>
      </c>
      <c r="E97" s="150" t="s">
        <v>104</v>
      </c>
      <c r="F97" s="150" t="s">
        <v>66</v>
      </c>
      <c r="G97" s="150" t="s">
        <v>170</v>
      </c>
      <c r="H97" s="150" t="s">
        <v>328</v>
      </c>
      <c r="I97" s="151">
        <v>4</v>
      </c>
      <c r="J97" s="117"/>
      <c r="K97" s="11"/>
    </row>
    <row r="98" spans="1:12" s="6" customFormat="1" ht="11.25">
      <c r="A98" s="4" t="s">
        <v>318</v>
      </c>
      <c r="B98" s="150">
        <v>1134</v>
      </c>
      <c r="C98" s="150" t="s">
        <v>331</v>
      </c>
      <c r="D98" s="150" t="s">
        <v>86</v>
      </c>
      <c r="E98" s="150" t="s">
        <v>1105</v>
      </c>
      <c r="F98" s="150" t="s">
        <v>81</v>
      </c>
      <c r="G98" s="150" t="s">
        <v>87</v>
      </c>
      <c r="H98" s="150" t="s">
        <v>88</v>
      </c>
      <c r="I98" s="151">
        <v>2</v>
      </c>
      <c r="J98" s="117"/>
      <c r="K98" s="11"/>
      <c r="L98" s="10"/>
    </row>
    <row r="99" spans="1:12" s="6" customFormat="1" ht="11.25">
      <c r="A99" s="4" t="s">
        <v>320</v>
      </c>
      <c r="B99" s="150">
        <v>1135</v>
      </c>
      <c r="C99" s="150" t="s">
        <v>333</v>
      </c>
      <c r="D99" s="150" t="s">
        <v>154</v>
      </c>
      <c r="E99" s="150" t="s">
        <v>104</v>
      </c>
      <c r="F99" s="150" t="s">
        <v>81</v>
      </c>
      <c r="G99" s="150" t="s">
        <v>87</v>
      </c>
      <c r="H99" s="150" t="s">
        <v>88</v>
      </c>
      <c r="I99" s="151">
        <v>5</v>
      </c>
      <c r="J99" s="117"/>
      <c r="K99" s="11"/>
      <c r="L99" s="10"/>
    </row>
    <row r="100" spans="1:12" s="6" customFormat="1" ht="11.25">
      <c r="A100" s="4" t="s">
        <v>322</v>
      </c>
      <c r="B100" s="146">
        <v>1136</v>
      </c>
      <c r="C100" s="146" t="s">
        <v>335</v>
      </c>
      <c r="D100" s="146" t="s">
        <v>200</v>
      </c>
      <c r="E100" s="146" t="s">
        <v>1105</v>
      </c>
      <c r="F100" s="146" t="s">
        <v>81</v>
      </c>
      <c r="G100" s="146" t="s">
        <v>87</v>
      </c>
      <c r="H100" s="146" t="s">
        <v>88</v>
      </c>
      <c r="I100" s="147">
        <v>4</v>
      </c>
      <c r="J100" s="117"/>
      <c r="K100" s="11"/>
      <c r="L100" s="7"/>
    </row>
    <row r="101" spans="1:12" s="6" customFormat="1" ht="11.25">
      <c r="A101" s="4" t="s">
        <v>324</v>
      </c>
      <c r="B101" s="150">
        <v>1150</v>
      </c>
      <c r="C101" s="150" t="s">
        <v>341</v>
      </c>
      <c r="D101" s="150" t="s">
        <v>207</v>
      </c>
      <c r="E101" s="150" t="s">
        <v>104</v>
      </c>
      <c r="F101" s="150" t="s">
        <v>81</v>
      </c>
      <c r="G101" s="150" t="s">
        <v>87</v>
      </c>
      <c r="H101" s="150" t="s">
        <v>111</v>
      </c>
      <c r="I101" s="151">
        <v>4</v>
      </c>
      <c r="J101" s="117"/>
      <c r="K101" s="11"/>
      <c r="L101" s="7"/>
    </row>
    <row r="102" spans="1:12" s="6" customFormat="1" ht="11.25">
      <c r="A102" s="4" t="s">
        <v>325</v>
      </c>
      <c r="B102" s="150">
        <v>1156</v>
      </c>
      <c r="C102" s="150" t="s">
        <v>288</v>
      </c>
      <c r="D102" s="150" t="s">
        <v>343</v>
      </c>
      <c r="E102" s="150" t="s">
        <v>104</v>
      </c>
      <c r="F102" s="150" t="s">
        <v>81</v>
      </c>
      <c r="G102" s="150" t="s">
        <v>82</v>
      </c>
      <c r="H102" s="150" t="s">
        <v>237</v>
      </c>
      <c r="I102" s="151">
        <v>2</v>
      </c>
      <c r="J102" s="117"/>
      <c r="K102" s="11"/>
      <c r="L102" s="7"/>
    </row>
    <row r="103" spans="1:14" s="106" customFormat="1" ht="12.75">
      <c r="A103" s="4" t="s">
        <v>329</v>
      </c>
      <c r="B103" s="150">
        <v>1203</v>
      </c>
      <c r="C103" s="150" t="s">
        <v>348</v>
      </c>
      <c r="D103" s="150" t="s">
        <v>337</v>
      </c>
      <c r="E103" s="150" t="s">
        <v>104</v>
      </c>
      <c r="F103" s="150" t="s">
        <v>81</v>
      </c>
      <c r="G103" s="150" t="s">
        <v>82</v>
      </c>
      <c r="H103" s="150" t="s">
        <v>131</v>
      </c>
      <c r="I103" s="151">
        <v>1</v>
      </c>
      <c r="J103" s="117"/>
      <c r="K103" s="11"/>
      <c r="L103" s="7"/>
      <c r="M103" s="8"/>
      <c r="N103" s="110"/>
    </row>
    <row r="104" spans="1:11" s="6" customFormat="1" ht="11.25">
      <c r="A104" s="4" t="s">
        <v>330</v>
      </c>
      <c r="B104" s="150">
        <v>1212</v>
      </c>
      <c r="C104" s="150" t="s">
        <v>350</v>
      </c>
      <c r="D104" s="150" t="s">
        <v>73</v>
      </c>
      <c r="E104" s="150" t="s">
        <v>104</v>
      </c>
      <c r="F104" s="150" t="s">
        <v>81</v>
      </c>
      <c r="G104" s="150" t="s">
        <v>87</v>
      </c>
      <c r="H104" s="150" t="s">
        <v>127</v>
      </c>
      <c r="I104" s="151">
        <v>4</v>
      </c>
      <c r="J104" s="117"/>
      <c r="K104" s="11"/>
    </row>
    <row r="105" spans="1:12" s="6" customFormat="1" ht="11.25">
      <c r="A105" s="4" t="s">
        <v>332</v>
      </c>
      <c r="B105" s="150">
        <v>1239</v>
      </c>
      <c r="C105" s="150" t="s">
        <v>352</v>
      </c>
      <c r="D105" s="150" t="s">
        <v>169</v>
      </c>
      <c r="E105" s="150" t="s">
        <v>104</v>
      </c>
      <c r="F105" s="150" t="s">
        <v>66</v>
      </c>
      <c r="G105" s="150" t="s">
        <v>170</v>
      </c>
      <c r="H105" s="150" t="s">
        <v>1142</v>
      </c>
      <c r="I105" s="151">
        <v>4</v>
      </c>
      <c r="J105" s="117"/>
      <c r="K105" s="11"/>
      <c r="L105" s="7"/>
    </row>
    <row r="106" spans="1:12" s="6" customFormat="1" ht="11.25">
      <c r="A106" s="4" t="s">
        <v>334</v>
      </c>
      <c r="B106" s="148">
        <v>1240</v>
      </c>
      <c r="C106" s="150" t="s">
        <v>352</v>
      </c>
      <c r="D106" s="150" t="s">
        <v>154</v>
      </c>
      <c r="E106" s="150" t="s">
        <v>104</v>
      </c>
      <c r="F106" s="150" t="s">
        <v>66</v>
      </c>
      <c r="G106" s="150" t="s">
        <v>170</v>
      </c>
      <c r="H106" s="150" t="s">
        <v>1142</v>
      </c>
      <c r="I106" s="151">
        <v>1</v>
      </c>
      <c r="J106" s="117"/>
      <c r="K106" s="11"/>
      <c r="L106" s="7"/>
    </row>
    <row r="107" spans="1:14" s="106" customFormat="1" ht="12.75">
      <c r="A107" s="4" t="s">
        <v>336</v>
      </c>
      <c r="B107" s="150">
        <v>1241</v>
      </c>
      <c r="C107" s="150" t="s">
        <v>352</v>
      </c>
      <c r="D107" s="150" t="s">
        <v>356</v>
      </c>
      <c r="E107" s="150" t="s">
        <v>104</v>
      </c>
      <c r="F107" s="150" t="s">
        <v>66</v>
      </c>
      <c r="G107" s="150" t="s">
        <v>170</v>
      </c>
      <c r="H107" s="150" t="s">
        <v>338</v>
      </c>
      <c r="I107" s="151">
        <v>1</v>
      </c>
      <c r="J107" s="117"/>
      <c r="K107" s="11"/>
      <c r="L107" s="7"/>
      <c r="M107" s="8"/>
      <c r="N107" s="110"/>
    </row>
    <row r="108" spans="1:14" s="106" customFormat="1" ht="12.75">
      <c r="A108" s="4" t="s">
        <v>339</v>
      </c>
      <c r="B108" s="150">
        <v>1242</v>
      </c>
      <c r="C108" s="150" t="s">
        <v>358</v>
      </c>
      <c r="D108" s="150" t="s">
        <v>359</v>
      </c>
      <c r="E108" s="150" t="s">
        <v>1105</v>
      </c>
      <c r="F108" s="150" t="s">
        <v>66</v>
      </c>
      <c r="G108" s="150" t="s">
        <v>170</v>
      </c>
      <c r="H108" s="150" t="s">
        <v>1142</v>
      </c>
      <c r="I108" s="151">
        <v>3</v>
      </c>
      <c r="J108" s="117"/>
      <c r="K108" s="11"/>
      <c r="L108" s="7"/>
      <c r="M108" s="8"/>
      <c r="N108" s="110"/>
    </row>
    <row r="109" spans="1:12" s="6" customFormat="1" ht="11.25">
      <c r="A109" s="4" t="s">
        <v>340</v>
      </c>
      <c r="B109" s="150">
        <v>1249</v>
      </c>
      <c r="C109" s="150" t="s">
        <v>119</v>
      </c>
      <c r="D109" s="150" t="s">
        <v>120</v>
      </c>
      <c r="E109" s="150" t="s">
        <v>104</v>
      </c>
      <c r="F109" s="150" t="s">
        <v>81</v>
      </c>
      <c r="G109" s="150" t="s">
        <v>87</v>
      </c>
      <c r="H109" s="150" t="s">
        <v>121</v>
      </c>
      <c r="I109" s="151">
        <v>2</v>
      </c>
      <c r="J109" s="117"/>
      <c r="K109" s="11"/>
      <c r="L109" s="7"/>
    </row>
    <row r="110" spans="1:12" s="6" customFormat="1" ht="11.25">
      <c r="A110" s="4" t="s">
        <v>342</v>
      </c>
      <c r="B110" s="150">
        <v>1250</v>
      </c>
      <c r="C110" s="150" t="s">
        <v>119</v>
      </c>
      <c r="D110" s="150" t="s">
        <v>377</v>
      </c>
      <c r="E110" s="150" t="s">
        <v>104</v>
      </c>
      <c r="F110" s="150" t="s">
        <v>81</v>
      </c>
      <c r="G110" s="150" t="s">
        <v>87</v>
      </c>
      <c r="H110" s="150" t="s">
        <v>121</v>
      </c>
      <c r="I110" s="151">
        <v>5</v>
      </c>
      <c r="J110" s="117"/>
      <c r="K110" s="11"/>
      <c r="L110" s="7"/>
    </row>
    <row r="111" spans="1:14" s="106" customFormat="1" ht="12.75">
      <c r="A111" s="4" t="s">
        <v>344</v>
      </c>
      <c r="B111" s="150">
        <v>1278</v>
      </c>
      <c r="C111" s="150" t="s">
        <v>362</v>
      </c>
      <c r="D111" s="150" t="s">
        <v>107</v>
      </c>
      <c r="E111" s="150" t="s">
        <v>104</v>
      </c>
      <c r="F111" s="150" t="s">
        <v>81</v>
      </c>
      <c r="G111" s="150" t="s">
        <v>87</v>
      </c>
      <c r="H111" s="150" t="s">
        <v>111</v>
      </c>
      <c r="I111" s="151">
        <v>5</v>
      </c>
      <c r="J111" s="117"/>
      <c r="K111" s="11"/>
      <c r="L111" s="7"/>
      <c r="M111" s="8"/>
      <c r="N111" s="110"/>
    </row>
    <row r="112" spans="1:12" s="6" customFormat="1" ht="11.25">
      <c r="A112" s="4" t="s">
        <v>347</v>
      </c>
      <c r="B112" s="150">
        <v>1284</v>
      </c>
      <c r="C112" s="150" t="s">
        <v>364</v>
      </c>
      <c r="D112" s="150" t="s">
        <v>200</v>
      </c>
      <c r="E112" s="150" t="s">
        <v>1105</v>
      </c>
      <c r="F112" s="150" t="s">
        <v>81</v>
      </c>
      <c r="G112" s="150" t="s">
        <v>87</v>
      </c>
      <c r="H112" s="150" t="s">
        <v>99</v>
      </c>
      <c r="I112" s="151">
        <v>4</v>
      </c>
      <c r="J112" s="117"/>
      <c r="K112" s="11"/>
      <c r="L112" s="7"/>
    </row>
    <row r="113" spans="1:12" s="6" customFormat="1" ht="11.25">
      <c r="A113" s="4" t="s">
        <v>349</v>
      </c>
      <c r="B113" s="150">
        <v>1295</v>
      </c>
      <c r="C113" s="150" t="s">
        <v>271</v>
      </c>
      <c r="D113" s="150" t="s">
        <v>272</v>
      </c>
      <c r="E113" s="150" t="s">
        <v>104</v>
      </c>
      <c r="F113" s="150" t="s">
        <v>81</v>
      </c>
      <c r="G113" s="150" t="s">
        <v>82</v>
      </c>
      <c r="H113" s="150" t="s">
        <v>269</v>
      </c>
      <c r="I113" s="151">
        <v>2</v>
      </c>
      <c r="J113" s="117"/>
      <c r="K113" s="11"/>
      <c r="L113" s="7"/>
    </row>
    <row r="114" spans="1:12" s="6" customFormat="1" ht="11.25">
      <c r="A114" s="4" t="s">
        <v>351</v>
      </c>
      <c r="B114" s="150">
        <v>1301</v>
      </c>
      <c r="C114" s="150" t="s">
        <v>367</v>
      </c>
      <c r="D114" s="150" t="s">
        <v>142</v>
      </c>
      <c r="E114" s="150" t="s">
        <v>104</v>
      </c>
      <c r="F114" s="150" t="s">
        <v>81</v>
      </c>
      <c r="G114" s="150" t="s">
        <v>82</v>
      </c>
      <c r="H114" s="150" t="s">
        <v>237</v>
      </c>
      <c r="I114" s="151">
        <v>1</v>
      </c>
      <c r="J114" s="117"/>
      <c r="K114" s="11"/>
      <c r="L114" s="7"/>
    </row>
    <row r="115" spans="1:12" s="6" customFormat="1" ht="11.25">
      <c r="A115" s="4" t="s">
        <v>354</v>
      </c>
      <c r="B115" s="150">
        <v>1315</v>
      </c>
      <c r="C115" s="150" t="s">
        <v>369</v>
      </c>
      <c r="D115" s="150" t="s">
        <v>370</v>
      </c>
      <c r="E115" s="150" t="s">
        <v>104</v>
      </c>
      <c r="F115" s="150" t="s">
        <v>66</v>
      </c>
      <c r="G115" s="150" t="s">
        <v>67</v>
      </c>
      <c r="H115" s="150" t="s">
        <v>103</v>
      </c>
      <c r="I115" s="151">
        <v>4</v>
      </c>
      <c r="J115" s="117"/>
      <c r="K115" s="11"/>
      <c r="L115" s="7"/>
    </row>
    <row r="116" spans="1:12" s="6" customFormat="1" ht="11.25">
      <c r="A116" s="4" t="s">
        <v>355</v>
      </c>
      <c r="B116" s="150">
        <v>1324</v>
      </c>
      <c r="C116" s="150" t="s">
        <v>373</v>
      </c>
      <c r="D116" s="150" t="s">
        <v>374</v>
      </c>
      <c r="E116" s="150" t="s">
        <v>104</v>
      </c>
      <c r="F116" s="150" t="s">
        <v>81</v>
      </c>
      <c r="G116" s="150" t="s">
        <v>87</v>
      </c>
      <c r="H116" s="150" t="s">
        <v>164</v>
      </c>
      <c r="I116" s="151">
        <v>3</v>
      </c>
      <c r="J116" s="117"/>
      <c r="K116" s="11"/>
      <c r="L116" s="7"/>
    </row>
    <row r="117" spans="1:11" s="6" customFormat="1" ht="11.25">
      <c r="A117" s="4" t="s">
        <v>357</v>
      </c>
      <c r="B117" s="150">
        <v>1367</v>
      </c>
      <c r="C117" s="150" t="s">
        <v>379</v>
      </c>
      <c r="D117" s="150" t="s">
        <v>380</v>
      </c>
      <c r="E117" s="150" t="s">
        <v>104</v>
      </c>
      <c r="F117" s="150" t="s">
        <v>81</v>
      </c>
      <c r="G117" s="150" t="s">
        <v>87</v>
      </c>
      <c r="H117" s="150" t="s">
        <v>111</v>
      </c>
      <c r="I117" s="151">
        <v>4</v>
      </c>
      <c r="J117" s="117"/>
      <c r="K117" s="11"/>
    </row>
    <row r="118" spans="1:12" s="6" customFormat="1" ht="11.25">
      <c r="A118" s="4" t="s">
        <v>360</v>
      </c>
      <c r="B118" s="150">
        <v>1370</v>
      </c>
      <c r="C118" s="150" t="s">
        <v>382</v>
      </c>
      <c r="D118" s="150" t="s">
        <v>383</v>
      </c>
      <c r="E118" s="150" t="s">
        <v>104</v>
      </c>
      <c r="F118" s="150" t="s">
        <v>66</v>
      </c>
      <c r="G118" s="150" t="s">
        <v>170</v>
      </c>
      <c r="H118" s="150" t="s">
        <v>309</v>
      </c>
      <c r="I118" s="151">
        <v>4</v>
      </c>
      <c r="J118" s="117"/>
      <c r="K118" s="11"/>
      <c r="L118" s="7"/>
    </row>
    <row r="119" spans="1:12" s="6" customFormat="1" ht="11.25">
      <c r="A119" s="4" t="s">
        <v>361</v>
      </c>
      <c r="B119" s="150">
        <v>1371</v>
      </c>
      <c r="C119" s="150" t="s">
        <v>385</v>
      </c>
      <c r="D119" s="150" t="s">
        <v>102</v>
      </c>
      <c r="E119" s="150" t="s">
        <v>104</v>
      </c>
      <c r="F119" s="150" t="s">
        <v>81</v>
      </c>
      <c r="G119" s="150" t="s">
        <v>87</v>
      </c>
      <c r="H119" s="150" t="s">
        <v>164</v>
      </c>
      <c r="I119" s="151">
        <v>4</v>
      </c>
      <c r="J119" s="117"/>
      <c r="K119" s="11"/>
      <c r="L119" s="7"/>
    </row>
    <row r="120" spans="1:11" s="6" customFormat="1" ht="11.25">
      <c r="A120" s="4" t="s">
        <v>363</v>
      </c>
      <c r="B120" s="146">
        <v>1372</v>
      </c>
      <c r="C120" s="146" t="s">
        <v>385</v>
      </c>
      <c r="D120" s="146" t="s">
        <v>73</v>
      </c>
      <c r="E120" s="146" t="s">
        <v>104</v>
      </c>
      <c r="F120" s="146" t="s">
        <v>81</v>
      </c>
      <c r="G120" s="146" t="s">
        <v>87</v>
      </c>
      <c r="H120" s="146" t="s">
        <v>164</v>
      </c>
      <c r="I120" s="147">
        <v>1</v>
      </c>
      <c r="J120" s="117"/>
      <c r="K120" s="11"/>
    </row>
    <row r="121" spans="1:12" s="6" customFormat="1" ht="11.25">
      <c r="A121" s="4" t="s">
        <v>365</v>
      </c>
      <c r="B121" s="150">
        <v>1376</v>
      </c>
      <c r="C121" s="150" t="s">
        <v>388</v>
      </c>
      <c r="D121" s="150" t="s">
        <v>343</v>
      </c>
      <c r="E121" s="150" t="s">
        <v>104</v>
      </c>
      <c r="F121" s="150" t="s">
        <v>66</v>
      </c>
      <c r="G121" s="150" t="s">
        <v>67</v>
      </c>
      <c r="H121" s="150" t="s">
        <v>146</v>
      </c>
      <c r="I121" s="151" t="s">
        <v>104</v>
      </c>
      <c r="J121" s="117"/>
      <c r="K121" s="11"/>
      <c r="L121" s="7"/>
    </row>
    <row r="122" spans="1:12" s="6" customFormat="1" ht="11.25">
      <c r="A122" s="4" t="s">
        <v>366</v>
      </c>
      <c r="B122" s="150">
        <v>1382</v>
      </c>
      <c r="C122" s="150" t="s">
        <v>392</v>
      </c>
      <c r="D122" s="150" t="s">
        <v>343</v>
      </c>
      <c r="E122" s="150" t="s">
        <v>104</v>
      </c>
      <c r="F122" s="150" t="s">
        <v>66</v>
      </c>
      <c r="G122" s="150" t="s">
        <v>67</v>
      </c>
      <c r="H122" s="150" t="s">
        <v>346</v>
      </c>
      <c r="I122" s="151">
        <v>2</v>
      </c>
      <c r="J122" s="117"/>
      <c r="K122" s="11"/>
      <c r="L122" s="7"/>
    </row>
    <row r="123" spans="1:12" s="6" customFormat="1" ht="11.25">
      <c r="A123" s="4" t="s">
        <v>368</v>
      </c>
      <c r="B123" s="150">
        <v>1387</v>
      </c>
      <c r="C123" s="150" t="s">
        <v>394</v>
      </c>
      <c r="D123" s="150" t="s">
        <v>395</v>
      </c>
      <c r="E123" s="150" t="s">
        <v>1105</v>
      </c>
      <c r="F123" s="150" t="s">
        <v>81</v>
      </c>
      <c r="G123" s="150" t="s">
        <v>87</v>
      </c>
      <c r="H123" s="150" t="s">
        <v>111</v>
      </c>
      <c r="I123" s="151">
        <v>3</v>
      </c>
      <c r="J123" s="117"/>
      <c r="K123" s="11"/>
      <c r="L123" s="7"/>
    </row>
    <row r="124" spans="1:12" s="6" customFormat="1" ht="11.25">
      <c r="A124" s="4" t="s">
        <v>371</v>
      </c>
      <c r="B124" s="150">
        <v>1388</v>
      </c>
      <c r="C124" s="150" t="s">
        <v>397</v>
      </c>
      <c r="D124" s="150" t="s">
        <v>345</v>
      </c>
      <c r="E124" s="150" t="s">
        <v>1106</v>
      </c>
      <c r="F124" s="150" t="s">
        <v>81</v>
      </c>
      <c r="G124" s="150" t="s">
        <v>87</v>
      </c>
      <c r="H124" s="150" t="s">
        <v>111</v>
      </c>
      <c r="I124" s="151">
        <v>1</v>
      </c>
      <c r="J124" s="117"/>
      <c r="K124" s="11"/>
      <c r="L124" s="7"/>
    </row>
    <row r="125" spans="1:15" s="6" customFormat="1" ht="11.25">
      <c r="A125" s="4" t="s">
        <v>372</v>
      </c>
      <c r="B125" s="150">
        <v>1395</v>
      </c>
      <c r="C125" s="150" t="s">
        <v>399</v>
      </c>
      <c r="D125" s="150" t="s">
        <v>130</v>
      </c>
      <c r="E125" s="150" t="s">
        <v>104</v>
      </c>
      <c r="F125" s="150" t="s">
        <v>81</v>
      </c>
      <c r="G125" s="150" t="s">
        <v>82</v>
      </c>
      <c r="H125" s="150" t="s">
        <v>92</v>
      </c>
      <c r="I125" s="151">
        <v>5</v>
      </c>
      <c r="J125" s="117"/>
      <c r="K125" s="11"/>
      <c r="L125" s="10"/>
      <c r="M125" s="11"/>
      <c r="N125" s="11"/>
      <c r="O125" s="11"/>
    </row>
    <row r="126" spans="1:14" s="106" customFormat="1" ht="12.75">
      <c r="A126" s="4"/>
      <c r="B126" s="150">
        <v>1397</v>
      </c>
      <c r="C126" s="150" t="s">
        <v>401</v>
      </c>
      <c r="D126" s="150" t="s">
        <v>402</v>
      </c>
      <c r="E126" s="150" t="s">
        <v>104</v>
      </c>
      <c r="F126" s="150" t="s">
        <v>66</v>
      </c>
      <c r="G126" s="150" t="s">
        <v>170</v>
      </c>
      <c r="H126" s="150" t="s">
        <v>403</v>
      </c>
      <c r="I126" s="151">
        <v>3</v>
      </c>
      <c r="J126" s="117"/>
      <c r="K126" s="11"/>
      <c r="L126" s="7"/>
      <c r="M126" s="8"/>
      <c r="N126" s="110"/>
    </row>
    <row r="127" spans="1:14" s="106" customFormat="1" ht="12.75">
      <c r="A127" s="4" t="s">
        <v>376</v>
      </c>
      <c r="B127" s="150">
        <v>1403</v>
      </c>
      <c r="C127" s="150" t="s">
        <v>405</v>
      </c>
      <c r="D127" s="150" t="s">
        <v>73</v>
      </c>
      <c r="E127" s="150" t="s">
        <v>104</v>
      </c>
      <c r="F127" s="150" t="s">
        <v>66</v>
      </c>
      <c r="G127" s="150" t="s">
        <v>170</v>
      </c>
      <c r="H127" s="150" t="s">
        <v>233</v>
      </c>
      <c r="I127" s="151">
        <v>3</v>
      </c>
      <c r="J127" s="117"/>
      <c r="K127" s="11"/>
      <c r="L127" s="7"/>
      <c r="M127" s="8"/>
      <c r="N127" s="110"/>
    </row>
    <row r="128" spans="1:12" s="6" customFormat="1" ht="11.25">
      <c r="A128" s="4" t="s">
        <v>378</v>
      </c>
      <c r="B128" s="150">
        <v>1407</v>
      </c>
      <c r="C128" s="150" t="s">
        <v>407</v>
      </c>
      <c r="D128" s="150" t="s">
        <v>107</v>
      </c>
      <c r="E128" s="150" t="s">
        <v>104</v>
      </c>
      <c r="F128" s="150" t="s">
        <v>81</v>
      </c>
      <c r="G128" s="150" t="s">
        <v>82</v>
      </c>
      <c r="H128" s="150" t="s">
        <v>237</v>
      </c>
      <c r="I128" s="151" t="s">
        <v>104</v>
      </c>
      <c r="J128" s="117"/>
      <c r="K128" s="11"/>
      <c r="L128" s="7"/>
    </row>
    <row r="129" spans="1:12" s="6" customFormat="1" ht="11.25">
      <c r="A129" s="4" t="s">
        <v>381</v>
      </c>
      <c r="B129" s="150">
        <v>1431</v>
      </c>
      <c r="C129" s="150" t="s">
        <v>409</v>
      </c>
      <c r="D129" s="150" t="s">
        <v>410</v>
      </c>
      <c r="E129" s="150" t="s">
        <v>1106</v>
      </c>
      <c r="F129" s="150" t="s">
        <v>66</v>
      </c>
      <c r="G129" s="150" t="s">
        <v>170</v>
      </c>
      <c r="H129" s="150" t="s">
        <v>1142</v>
      </c>
      <c r="I129" s="151" t="s">
        <v>104</v>
      </c>
      <c r="J129" s="117"/>
      <c r="K129" s="11"/>
      <c r="L129" s="7"/>
    </row>
    <row r="130" spans="1:12" s="6" customFormat="1" ht="11.25">
      <c r="A130" s="4" t="s">
        <v>384</v>
      </c>
      <c r="B130" s="146">
        <v>1435</v>
      </c>
      <c r="C130" s="146" t="s">
        <v>412</v>
      </c>
      <c r="D130" s="146" t="s">
        <v>413</v>
      </c>
      <c r="E130" s="146" t="s">
        <v>104</v>
      </c>
      <c r="F130" s="146" t="s">
        <v>81</v>
      </c>
      <c r="G130" s="146" t="s">
        <v>87</v>
      </c>
      <c r="H130" s="146" t="s">
        <v>121</v>
      </c>
      <c r="I130" s="147">
        <v>4</v>
      </c>
      <c r="J130" s="117"/>
      <c r="K130" s="11"/>
      <c r="L130" s="7"/>
    </row>
    <row r="131" spans="1:12" s="6" customFormat="1" ht="11.25">
      <c r="A131" s="4" t="s">
        <v>386</v>
      </c>
      <c r="B131" s="150">
        <v>1450</v>
      </c>
      <c r="C131" s="150" t="s">
        <v>415</v>
      </c>
      <c r="D131" s="150" t="s">
        <v>117</v>
      </c>
      <c r="E131" s="150" t="s">
        <v>104</v>
      </c>
      <c r="F131" s="150" t="s">
        <v>81</v>
      </c>
      <c r="G131" s="150" t="s">
        <v>82</v>
      </c>
      <c r="H131" s="150" t="s">
        <v>1154</v>
      </c>
      <c r="I131" s="151">
        <v>3</v>
      </c>
      <c r="J131" s="117"/>
      <c r="K131" s="11"/>
      <c r="L131" s="7"/>
    </row>
    <row r="132" spans="1:12" s="6" customFormat="1" ht="11.25">
      <c r="A132" s="4" t="s">
        <v>387</v>
      </c>
      <c r="B132" s="150">
        <v>1478</v>
      </c>
      <c r="C132" s="150" t="s">
        <v>417</v>
      </c>
      <c r="D132" s="150" t="s">
        <v>418</v>
      </c>
      <c r="E132" s="150" t="s">
        <v>1106</v>
      </c>
      <c r="F132" s="150" t="s">
        <v>81</v>
      </c>
      <c r="G132" s="150" t="s">
        <v>87</v>
      </c>
      <c r="H132" s="150" t="s">
        <v>111</v>
      </c>
      <c r="I132" s="151">
        <v>1</v>
      </c>
      <c r="J132" s="117"/>
      <c r="K132" s="11"/>
      <c r="L132" s="7"/>
    </row>
    <row r="133" spans="1:14" s="106" customFormat="1" ht="12.75">
      <c r="A133" s="4" t="s">
        <v>389</v>
      </c>
      <c r="B133" s="150">
        <v>1510</v>
      </c>
      <c r="C133" s="150" t="s">
        <v>420</v>
      </c>
      <c r="D133" s="150" t="s">
        <v>421</v>
      </c>
      <c r="E133" s="150" t="s">
        <v>104</v>
      </c>
      <c r="F133" s="150" t="s">
        <v>66</v>
      </c>
      <c r="G133" s="150" t="s">
        <v>67</v>
      </c>
      <c r="H133" s="150" t="s">
        <v>146</v>
      </c>
      <c r="I133" s="151">
        <v>2</v>
      </c>
      <c r="J133" s="117"/>
      <c r="K133" s="11"/>
      <c r="L133" s="7"/>
      <c r="M133" s="8"/>
      <c r="N133" s="110"/>
    </row>
    <row r="134" spans="1:12" s="6" customFormat="1" ht="11.25">
      <c r="A134" s="4" t="s">
        <v>391</v>
      </c>
      <c r="B134" s="150">
        <v>1521</v>
      </c>
      <c r="C134" s="150" t="s">
        <v>626</v>
      </c>
      <c r="D134" s="150" t="s">
        <v>1150</v>
      </c>
      <c r="E134" s="150" t="s">
        <v>104</v>
      </c>
      <c r="F134" s="150" t="s">
        <v>66</v>
      </c>
      <c r="G134" s="150" t="s">
        <v>170</v>
      </c>
      <c r="H134" s="150" t="s">
        <v>233</v>
      </c>
      <c r="I134" s="151">
        <v>5</v>
      </c>
      <c r="J134" s="117"/>
      <c r="K134" s="11"/>
      <c r="L134" s="7"/>
    </row>
    <row r="135" spans="1:11" s="6" customFormat="1" ht="11.25">
      <c r="A135" s="4" t="s">
        <v>393</v>
      </c>
      <c r="B135" s="150">
        <v>1537</v>
      </c>
      <c r="C135" s="150" t="s">
        <v>1108</v>
      </c>
      <c r="D135" s="150" t="s">
        <v>426</v>
      </c>
      <c r="E135" s="150" t="s">
        <v>104</v>
      </c>
      <c r="F135" s="150" t="s">
        <v>66</v>
      </c>
      <c r="G135" s="150" t="s">
        <v>170</v>
      </c>
      <c r="H135" s="150" t="s">
        <v>403</v>
      </c>
      <c r="I135" s="151">
        <v>5</v>
      </c>
      <c r="J135" s="117"/>
      <c r="K135" s="11"/>
    </row>
    <row r="136" spans="1:11" s="6" customFormat="1" ht="11.25">
      <c r="A136" s="4" t="s">
        <v>396</v>
      </c>
      <c r="B136" s="150">
        <v>1542</v>
      </c>
      <c r="C136" s="150" t="s">
        <v>424</v>
      </c>
      <c r="D136" s="150" t="s">
        <v>130</v>
      </c>
      <c r="E136" s="150" t="s">
        <v>104</v>
      </c>
      <c r="F136" s="150" t="s">
        <v>81</v>
      </c>
      <c r="G136" s="150" t="s">
        <v>87</v>
      </c>
      <c r="H136" s="150" t="s">
        <v>88</v>
      </c>
      <c r="I136" s="151">
        <v>1</v>
      </c>
      <c r="J136" s="117"/>
      <c r="K136" s="11"/>
    </row>
    <row r="137" spans="1:12" s="6" customFormat="1" ht="11.25">
      <c r="A137" s="4" t="s">
        <v>398</v>
      </c>
      <c r="B137" s="150">
        <v>1559</v>
      </c>
      <c r="C137" s="150" t="s">
        <v>428</v>
      </c>
      <c r="D137" s="150" t="s">
        <v>337</v>
      </c>
      <c r="E137" s="150" t="s">
        <v>104</v>
      </c>
      <c r="F137" s="150" t="s">
        <v>66</v>
      </c>
      <c r="G137" s="150" t="s">
        <v>67</v>
      </c>
      <c r="H137" s="150" t="s">
        <v>68</v>
      </c>
      <c r="I137" s="151">
        <v>5</v>
      </c>
      <c r="J137" s="117"/>
      <c r="K137" s="11"/>
      <c r="L137" s="7"/>
    </row>
    <row r="138" spans="1:12" s="6" customFormat="1" ht="11.25">
      <c r="A138" s="4" t="s">
        <v>400</v>
      </c>
      <c r="B138" s="150">
        <v>1578</v>
      </c>
      <c r="C138" s="150" t="s">
        <v>430</v>
      </c>
      <c r="D138" s="150" t="s">
        <v>431</v>
      </c>
      <c r="E138" s="150" t="s">
        <v>1106</v>
      </c>
      <c r="F138" s="150" t="s">
        <v>81</v>
      </c>
      <c r="G138" s="150" t="s">
        <v>82</v>
      </c>
      <c r="H138" s="150" t="s">
        <v>269</v>
      </c>
      <c r="I138" s="151">
        <v>5</v>
      </c>
      <c r="J138" s="117"/>
      <c r="K138" s="11"/>
      <c r="L138" s="7"/>
    </row>
    <row r="139" spans="1:12" s="6" customFormat="1" ht="11.25">
      <c r="A139" s="4" t="s">
        <v>404</v>
      </c>
      <c r="B139" s="146">
        <v>1597</v>
      </c>
      <c r="C139" s="146" t="s">
        <v>433</v>
      </c>
      <c r="D139" s="146" t="s">
        <v>191</v>
      </c>
      <c r="E139" s="146" t="s">
        <v>104</v>
      </c>
      <c r="F139" s="146" t="s">
        <v>81</v>
      </c>
      <c r="G139" s="146" t="s">
        <v>82</v>
      </c>
      <c r="H139" s="146" t="s">
        <v>237</v>
      </c>
      <c r="I139" s="147">
        <v>3</v>
      </c>
      <c r="J139" s="117"/>
      <c r="K139" s="11"/>
      <c r="L139" s="7"/>
    </row>
    <row r="140" spans="1:12" s="6" customFormat="1" ht="11.25">
      <c r="A140" s="4" t="s">
        <v>406</v>
      </c>
      <c r="B140" s="150">
        <v>1599</v>
      </c>
      <c r="C140" s="150" t="s">
        <v>435</v>
      </c>
      <c r="D140" s="150" t="s">
        <v>225</v>
      </c>
      <c r="E140" s="150" t="s">
        <v>104</v>
      </c>
      <c r="F140" s="150" t="s">
        <v>81</v>
      </c>
      <c r="G140" s="150" t="s">
        <v>82</v>
      </c>
      <c r="H140" s="150" t="s">
        <v>237</v>
      </c>
      <c r="I140" s="151">
        <v>2</v>
      </c>
      <c r="J140" s="117"/>
      <c r="K140" s="11"/>
      <c r="L140" s="7"/>
    </row>
    <row r="141" spans="1:11" s="6" customFormat="1" ht="11.25">
      <c r="A141" s="4" t="s">
        <v>408</v>
      </c>
      <c r="B141" s="150">
        <v>1602</v>
      </c>
      <c r="C141" s="150" t="s">
        <v>437</v>
      </c>
      <c r="D141" s="150" t="s">
        <v>438</v>
      </c>
      <c r="E141" s="150" t="s">
        <v>1106</v>
      </c>
      <c r="F141" s="150" t="s">
        <v>81</v>
      </c>
      <c r="G141" s="150" t="s">
        <v>82</v>
      </c>
      <c r="H141" s="150" t="s">
        <v>1154</v>
      </c>
      <c r="I141" s="151">
        <v>4</v>
      </c>
      <c r="J141" s="117"/>
      <c r="K141" s="11"/>
    </row>
    <row r="142" spans="1:12" s="6" customFormat="1" ht="11.25">
      <c r="A142" s="4" t="s">
        <v>411</v>
      </c>
      <c r="B142" s="150">
        <v>1621</v>
      </c>
      <c r="C142" s="150" t="s">
        <v>442</v>
      </c>
      <c r="D142" s="150" t="s">
        <v>76</v>
      </c>
      <c r="E142" s="150" t="s">
        <v>104</v>
      </c>
      <c r="F142" s="150" t="s">
        <v>81</v>
      </c>
      <c r="G142" s="150" t="s">
        <v>87</v>
      </c>
      <c r="H142" s="150" t="s">
        <v>88</v>
      </c>
      <c r="I142" s="151" t="s">
        <v>104</v>
      </c>
      <c r="J142" s="117"/>
      <c r="K142" s="11"/>
      <c r="L142" s="7"/>
    </row>
    <row r="143" spans="1:12" s="6" customFormat="1" ht="11.25">
      <c r="A143" s="4" t="s">
        <v>414</v>
      </c>
      <c r="B143" s="150">
        <v>1643</v>
      </c>
      <c r="C143" s="150" t="s">
        <v>445</v>
      </c>
      <c r="D143" s="150" t="s">
        <v>446</v>
      </c>
      <c r="E143" s="150" t="s">
        <v>1106</v>
      </c>
      <c r="F143" s="150" t="s">
        <v>66</v>
      </c>
      <c r="G143" s="150" t="s">
        <v>67</v>
      </c>
      <c r="H143" s="150" t="s">
        <v>146</v>
      </c>
      <c r="I143" s="151">
        <v>4</v>
      </c>
      <c r="J143" s="117"/>
      <c r="K143" s="11"/>
      <c r="L143" s="7"/>
    </row>
    <row r="144" spans="1:11" s="6" customFormat="1" ht="11.25">
      <c r="A144" s="4" t="s">
        <v>416</v>
      </c>
      <c r="B144" s="150">
        <v>1650</v>
      </c>
      <c r="C144" s="150" t="s">
        <v>448</v>
      </c>
      <c r="D144" s="150" t="s">
        <v>449</v>
      </c>
      <c r="E144" s="150" t="s">
        <v>104</v>
      </c>
      <c r="F144" s="150" t="s">
        <v>81</v>
      </c>
      <c r="G144" s="150" t="s">
        <v>82</v>
      </c>
      <c r="H144" s="150" t="s">
        <v>1154</v>
      </c>
      <c r="I144" s="151">
        <v>3</v>
      </c>
      <c r="J144" s="117"/>
      <c r="K144" s="11"/>
    </row>
    <row r="145" spans="1:12" s="6" customFormat="1" ht="11.25">
      <c r="A145" s="4" t="s">
        <v>419</v>
      </c>
      <c r="B145" s="150">
        <v>1652</v>
      </c>
      <c r="C145" s="150" t="s">
        <v>451</v>
      </c>
      <c r="D145" s="150" t="s">
        <v>98</v>
      </c>
      <c r="E145" s="150" t="s">
        <v>104</v>
      </c>
      <c r="F145" s="150" t="s">
        <v>81</v>
      </c>
      <c r="G145" s="150" t="s">
        <v>82</v>
      </c>
      <c r="H145" s="150" t="s">
        <v>237</v>
      </c>
      <c r="I145" s="151" t="s">
        <v>104</v>
      </c>
      <c r="J145" s="117"/>
      <c r="K145" s="11"/>
      <c r="L145" s="7"/>
    </row>
    <row r="146" spans="1:14" s="106" customFormat="1" ht="12.75">
      <c r="A146" s="4" t="s">
        <v>422</v>
      </c>
      <c r="B146" s="150">
        <v>1653</v>
      </c>
      <c r="C146" s="150" t="s">
        <v>453</v>
      </c>
      <c r="D146" s="150" t="s">
        <v>454</v>
      </c>
      <c r="E146" s="150" t="s">
        <v>1105</v>
      </c>
      <c r="F146" s="150" t="s">
        <v>81</v>
      </c>
      <c r="G146" s="150" t="s">
        <v>82</v>
      </c>
      <c r="H146" s="150" t="s">
        <v>1154</v>
      </c>
      <c r="I146" s="151">
        <v>1</v>
      </c>
      <c r="J146" s="117"/>
      <c r="K146" s="11"/>
      <c r="L146" s="7"/>
      <c r="M146" s="8"/>
      <c r="N146" s="110"/>
    </row>
    <row r="147" spans="1:12" s="6" customFormat="1" ht="11.25">
      <c r="A147" s="4" t="s">
        <v>423</v>
      </c>
      <c r="B147" s="150">
        <v>1654</v>
      </c>
      <c r="C147" s="150" t="s">
        <v>456</v>
      </c>
      <c r="D147" s="150" t="s">
        <v>191</v>
      </c>
      <c r="E147" s="150" t="s">
        <v>104</v>
      </c>
      <c r="F147" s="150" t="s">
        <v>81</v>
      </c>
      <c r="G147" s="150" t="s">
        <v>82</v>
      </c>
      <c r="H147" s="150" t="s">
        <v>237</v>
      </c>
      <c r="I147" s="151">
        <v>2</v>
      </c>
      <c r="J147" s="117"/>
      <c r="K147" s="11"/>
      <c r="L147" s="7"/>
    </row>
    <row r="148" spans="1:12" s="6" customFormat="1" ht="11.25">
      <c r="A148" s="4" t="s">
        <v>425</v>
      </c>
      <c r="B148" s="150">
        <v>1659</v>
      </c>
      <c r="C148" s="150" t="s">
        <v>458</v>
      </c>
      <c r="D148" s="150" t="s">
        <v>191</v>
      </c>
      <c r="E148" s="150" t="s">
        <v>1105</v>
      </c>
      <c r="F148" s="150" t="s">
        <v>81</v>
      </c>
      <c r="G148" s="150" t="s">
        <v>82</v>
      </c>
      <c r="H148" s="150" t="s">
        <v>548</v>
      </c>
      <c r="I148" s="151">
        <v>2</v>
      </c>
      <c r="J148" s="117"/>
      <c r="K148" s="11"/>
      <c r="L148" s="7"/>
    </row>
    <row r="149" spans="1:12" s="6" customFormat="1" ht="11.25">
      <c r="A149" s="4" t="s">
        <v>427</v>
      </c>
      <c r="B149" s="150">
        <v>1660</v>
      </c>
      <c r="C149" s="150" t="s">
        <v>461</v>
      </c>
      <c r="D149" s="150" t="s">
        <v>462</v>
      </c>
      <c r="E149" s="150" t="s">
        <v>1106</v>
      </c>
      <c r="F149" s="150" t="s">
        <v>81</v>
      </c>
      <c r="G149" s="150" t="s">
        <v>82</v>
      </c>
      <c r="H149" s="150" t="s">
        <v>548</v>
      </c>
      <c r="I149" s="151">
        <v>2</v>
      </c>
      <c r="J149" s="117"/>
      <c r="K149" s="11"/>
      <c r="L149" s="7"/>
    </row>
    <row r="150" spans="1:11" s="6" customFormat="1" ht="11.25">
      <c r="A150" s="4" t="s">
        <v>429</v>
      </c>
      <c r="B150" s="150">
        <v>1670</v>
      </c>
      <c r="C150" s="150" t="s">
        <v>465</v>
      </c>
      <c r="D150" s="150" t="s">
        <v>117</v>
      </c>
      <c r="E150" s="150" t="s">
        <v>1105</v>
      </c>
      <c r="F150" s="150" t="s">
        <v>81</v>
      </c>
      <c r="G150" s="150" t="s">
        <v>82</v>
      </c>
      <c r="H150" s="150" t="s">
        <v>92</v>
      </c>
      <c r="I150" s="151">
        <v>4</v>
      </c>
      <c r="J150" s="117"/>
      <c r="K150" s="11"/>
    </row>
    <row r="151" spans="1:12" s="6" customFormat="1" ht="11.25">
      <c r="A151" s="4" t="s">
        <v>432</v>
      </c>
      <c r="B151" s="146">
        <v>1689</v>
      </c>
      <c r="C151" s="146" t="s">
        <v>397</v>
      </c>
      <c r="D151" s="146" t="s">
        <v>124</v>
      </c>
      <c r="E151" s="146" t="s">
        <v>1106</v>
      </c>
      <c r="F151" s="146" t="s">
        <v>81</v>
      </c>
      <c r="G151" s="146" t="s">
        <v>87</v>
      </c>
      <c r="H151" s="146" t="s">
        <v>111</v>
      </c>
      <c r="I151" s="147" t="s">
        <v>104</v>
      </c>
      <c r="J151" s="117"/>
      <c r="K151" s="11"/>
      <c r="L151" s="7"/>
    </row>
    <row r="152" spans="1:12" s="6" customFormat="1" ht="11.25">
      <c r="A152" s="4" t="s">
        <v>434</v>
      </c>
      <c r="B152" s="150">
        <v>1710</v>
      </c>
      <c r="C152" s="150" t="s">
        <v>101</v>
      </c>
      <c r="D152" s="150" t="s">
        <v>337</v>
      </c>
      <c r="E152" s="150" t="s">
        <v>104</v>
      </c>
      <c r="F152" s="150" t="s">
        <v>66</v>
      </c>
      <c r="G152" s="150" t="s">
        <v>170</v>
      </c>
      <c r="H152" s="150" t="s">
        <v>309</v>
      </c>
      <c r="I152" s="151">
        <v>2</v>
      </c>
      <c r="J152" s="117"/>
      <c r="K152" s="11"/>
      <c r="L152" s="7"/>
    </row>
    <row r="153" spans="1:11" s="6" customFormat="1" ht="11.25">
      <c r="A153" s="4" t="s">
        <v>436</v>
      </c>
      <c r="B153" s="150">
        <v>1711</v>
      </c>
      <c r="C153" s="150" t="s">
        <v>469</v>
      </c>
      <c r="D153" s="150" t="s">
        <v>470</v>
      </c>
      <c r="E153" s="150" t="s">
        <v>1106</v>
      </c>
      <c r="F153" s="150" t="s">
        <v>66</v>
      </c>
      <c r="G153" s="150" t="s">
        <v>67</v>
      </c>
      <c r="H153" s="150" t="s">
        <v>346</v>
      </c>
      <c r="I153" s="151">
        <v>1</v>
      </c>
      <c r="J153" s="117"/>
      <c r="K153" s="11"/>
    </row>
    <row r="154" spans="1:11" s="6" customFormat="1" ht="11.25">
      <c r="A154" s="4" t="s">
        <v>439</v>
      </c>
      <c r="B154" s="150">
        <v>1712</v>
      </c>
      <c r="C154" s="150" t="s">
        <v>472</v>
      </c>
      <c r="D154" s="150" t="s">
        <v>186</v>
      </c>
      <c r="E154" s="150" t="s">
        <v>104</v>
      </c>
      <c r="F154" s="150" t="s">
        <v>66</v>
      </c>
      <c r="G154" s="150" t="s">
        <v>170</v>
      </c>
      <c r="H154" s="150" t="s">
        <v>233</v>
      </c>
      <c r="I154" s="151">
        <v>3</v>
      </c>
      <c r="J154" s="117"/>
      <c r="K154" s="11"/>
    </row>
    <row r="155" spans="1:12" s="6" customFormat="1" ht="11.25">
      <c r="A155" s="4" t="s">
        <v>441</v>
      </c>
      <c r="B155" s="150">
        <v>1727</v>
      </c>
      <c r="C155" s="150" t="s">
        <v>317</v>
      </c>
      <c r="D155" s="150" t="s">
        <v>91</v>
      </c>
      <c r="E155" s="150" t="s">
        <v>104</v>
      </c>
      <c r="F155" s="150" t="s">
        <v>66</v>
      </c>
      <c r="G155" s="150" t="s">
        <v>170</v>
      </c>
      <c r="H155" s="150" t="s">
        <v>403</v>
      </c>
      <c r="I155" s="151">
        <v>5</v>
      </c>
      <c r="J155" s="117"/>
      <c r="K155" s="11"/>
      <c r="L155" s="7"/>
    </row>
    <row r="156" spans="1:14" s="106" customFormat="1" ht="12.75">
      <c r="A156" s="4" t="s">
        <v>443</v>
      </c>
      <c r="B156" s="150">
        <v>1729</v>
      </c>
      <c r="C156" s="150" t="s">
        <v>475</v>
      </c>
      <c r="D156" s="150" t="s">
        <v>476</v>
      </c>
      <c r="E156" s="150" t="s">
        <v>104</v>
      </c>
      <c r="F156" s="150" t="s">
        <v>81</v>
      </c>
      <c r="G156" s="150" t="s">
        <v>82</v>
      </c>
      <c r="H156" s="150" t="s">
        <v>237</v>
      </c>
      <c r="I156" s="151">
        <v>2</v>
      </c>
      <c r="J156" s="117"/>
      <c r="K156" s="11"/>
      <c r="L156" s="7"/>
      <c r="M156" s="8"/>
      <c r="N156" s="110"/>
    </row>
    <row r="157" spans="1:11" s="6" customFormat="1" ht="11.25">
      <c r="A157" s="4" t="s">
        <v>444</v>
      </c>
      <c r="B157" s="150">
        <v>1733</v>
      </c>
      <c r="C157" s="150" t="s">
        <v>478</v>
      </c>
      <c r="D157" s="150" t="s">
        <v>479</v>
      </c>
      <c r="E157" s="150" t="s">
        <v>104</v>
      </c>
      <c r="F157" s="150" t="s">
        <v>66</v>
      </c>
      <c r="G157" s="150" t="s">
        <v>67</v>
      </c>
      <c r="H157" s="150" t="s">
        <v>346</v>
      </c>
      <c r="I157" s="151">
        <v>2</v>
      </c>
      <c r="J157" s="117"/>
      <c r="K157" s="11"/>
    </row>
    <row r="158" spans="1:12" s="6" customFormat="1" ht="11.25">
      <c r="A158" s="4" t="s">
        <v>447</v>
      </c>
      <c r="B158" s="150">
        <v>1735</v>
      </c>
      <c r="C158" s="150" t="s">
        <v>771</v>
      </c>
      <c r="D158" s="150" t="s">
        <v>513</v>
      </c>
      <c r="E158" s="150" t="s">
        <v>104</v>
      </c>
      <c r="F158" s="150" t="s">
        <v>81</v>
      </c>
      <c r="G158" s="150" t="s">
        <v>82</v>
      </c>
      <c r="H158" s="150" t="s">
        <v>131</v>
      </c>
      <c r="I158" s="151">
        <v>4</v>
      </c>
      <c r="J158" s="117"/>
      <c r="K158" s="11"/>
      <c r="L158" s="7"/>
    </row>
    <row r="159" spans="1:12" s="6" customFormat="1" ht="11.25">
      <c r="A159" s="4" t="s">
        <v>450</v>
      </c>
      <c r="B159" s="150">
        <v>1756</v>
      </c>
      <c r="C159" s="150" t="s">
        <v>481</v>
      </c>
      <c r="D159" s="150" t="s">
        <v>142</v>
      </c>
      <c r="E159" s="150" t="s">
        <v>104</v>
      </c>
      <c r="F159" s="150" t="s">
        <v>66</v>
      </c>
      <c r="G159" s="150" t="s">
        <v>170</v>
      </c>
      <c r="H159" s="150" t="s">
        <v>328</v>
      </c>
      <c r="I159" s="151">
        <v>2</v>
      </c>
      <c r="J159" s="117"/>
      <c r="K159" s="11"/>
      <c r="L159" s="7"/>
    </row>
    <row r="160" spans="1:11" s="6" customFormat="1" ht="11.25">
      <c r="A160" s="4" t="s">
        <v>452</v>
      </c>
      <c r="B160" s="150">
        <v>1771</v>
      </c>
      <c r="C160" s="150" t="s">
        <v>483</v>
      </c>
      <c r="D160" s="150" t="s">
        <v>130</v>
      </c>
      <c r="E160" s="150" t="s">
        <v>104</v>
      </c>
      <c r="F160" s="150" t="s">
        <v>81</v>
      </c>
      <c r="G160" s="150" t="s">
        <v>82</v>
      </c>
      <c r="H160" s="150" t="s">
        <v>131</v>
      </c>
      <c r="I160" s="151">
        <v>5</v>
      </c>
      <c r="J160" s="117"/>
      <c r="K160" s="11"/>
    </row>
    <row r="161" spans="1:12" s="6" customFormat="1" ht="11.25">
      <c r="A161" s="4" t="s">
        <v>455</v>
      </c>
      <c r="B161" s="150">
        <v>1778</v>
      </c>
      <c r="C161" s="150" t="s">
        <v>485</v>
      </c>
      <c r="D161" s="150" t="s">
        <v>486</v>
      </c>
      <c r="E161" s="150" t="s">
        <v>1106</v>
      </c>
      <c r="F161" s="150" t="s">
        <v>81</v>
      </c>
      <c r="G161" s="150" t="s">
        <v>82</v>
      </c>
      <c r="H161" s="150" t="s">
        <v>1154</v>
      </c>
      <c r="I161" s="151">
        <v>1</v>
      </c>
      <c r="J161" s="117"/>
      <c r="K161" s="11"/>
      <c r="L161" s="7"/>
    </row>
    <row r="162" spans="1:11" s="6" customFormat="1" ht="11.25">
      <c r="A162" s="4" t="s">
        <v>457</v>
      </c>
      <c r="B162" s="150">
        <v>1780</v>
      </c>
      <c r="C162" s="150" t="s">
        <v>490</v>
      </c>
      <c r="D162" s="150" t="s">
        <v>356</v>
      </c>
      <c r="E162" s="150" t="s">
        <v>104</v>
      </c>
      <c r="F162" s="150" t="s">
        <v>81</v>
      </c>
      <c r="G162" s="150" t="s">
        <v>82</v>
      </c>
      <c r="H162" s="150" t="s">
        <v>1154</v>
      </c>
      <c r="I162" s="151">
        <v>5</v>
      </c>
      <c r="J162" s="117"/>
      <c r="K162" s="11"/>
    </row>
    <row r="163" spans="1:11" s="6" customFormat="1" ht="11.25">
      <c r="A163" s="4" t="s">
        <v>460</v>
      </c>
      <c r="B163" s="150">
        <v>1788</v>
      </c>
      <c r="C163" s="150" t="s">
        <v>492</v>
      </c>
      <c r="D163" s="150" t="s">
        <v>431</v>
      </c>
      <c r="E163" s="150" t="s">
        <v>1106</v>
      </c>
      <c r="F163" s="150" t="s">
        <v>66</v>
      </c>
      <c r="G163" s="150" t="s">
        <v>67</v>
      </c>
      <c r="H163" s="150" t="s">
        <v>146</v>
      </c>
      <c r="I163" s="151">
        <v>4</v>
      </c>
      <c r="J163" s="117"/>
      <c r="K163" s="11"/>
    </row>
    <row r="164" spans="1:14" s="106" customFormat="1" ht="12.75">
      <c r="A164" s="4" t="s">
        <v>463</v>
      </c>
      <c r="B164" s="150">
        <v>1791</v>
      </c>
      <c r="C164" s="150" t="s">
        <v>394</v>
      </c>
      <c r="D164" s="150" t="s">
        <v>395</v>
      </c>
      <c r="E164" s="150" t="s">
        <v>104</v>
      </c>
      <c r="F164" s="150" t="s">
        <v>81</v>
      </c>
      <c r="G164" s="150" t="s">
        <v>87</v>
      </c>
      <c r="H164" s="150" t="s">
        <v>111</v>
      </c>
      <c r="I164" s="151">
        <v>1</v>
      </c>
      <c r="J164" s="117"/>
      <c r="K164" s="11"/>
      <c r="L164" s="7"/>
      <c r="M164" s="8"/>
      <c r="N164" s="110"/>
    </row>
    <row r="165" spans="1:12" s="6" customFormat="1" ht="11.25">
      <c r="A165" s="4" t="s">
        <v>464</v>
      </c>
      <c r="B165" s="150">
        <v>1799</v>
      </c>
      <c r="C165" s="150" t="s">
        <v>495</v>
      </c>
      <c r="D165" s="150" t="s">
        <v>142</v>
      </c>
      <c r="E165" s="150" t="s">
        <v>1105</v>
      </c>
      <c r="F165" s="150" t="s">
        <v>81</v>
      </c>
      <c r="G165" s="150" t="s">
        <v>82</v>
      </c>
      <c r="H165" s="150" t="s">
        <v>92</v>
      </c>
      <c r="I165" s="151">
        <v>3</v>
      </c>
      <c r="J165" s="117"/>
      <c r="K165" s="11"/>
      <c r="L165" s="7"/>
    </row>
    <row r="166" spans="1:11" s="6" customFormat="1" ht="11.25">
      <c r="A166" s="4" t="s">
        <v>466</v>
      </c>
      <c r="B166" s="150">
        <v>1801</v>
      </c>
      <c r="C166" s="150" t="s">
        <v>497</v>
      </c>
      <c r="D166" s="150" t="s">
        <v>498</v>
      </c>
      <c r="E166" s="150" t="s">
        <v>1106</v>
      </c>
      <c r="F166" s="150" t="s">
        <v>81</v>
      </c>
      <c r="G166" s="150" t="s">
        <v>82</v>
      </c>
      <c r="H166" s="150" t="s">
        <v>499</v>
      </c>
      <c r="I166" s="151">
        <v>5</v>
      </c>
      <c r="J166" s="117"/>
      <c r="K166" s="11"/>
    </row>
    <row r="167" spans="1:12" s="6" customFormat="1" ht="11.25">
      <c r="A167" s="4" t="s">
        <v>467</v>
      </c>
      <c r="B167" s="150">
        <v>1803</v>
      </c>
      <c r="C167" s="150" t="s">
        <v>501</v>
      </c>
      <c r="D167" s="150" t="s">
        <v>343</v>
      </c>
      <c r="E167" s="150" t="s">
        <v>104</v>
      </c>
      <c r="F167" s="150" t="s">
        <v>66</v>
      </c>
      <c r="G167" s="150" t="s">
        <v>170</v>
      </c>
      <c r="H167" s="150" t="s">
        <v>1142</v>
      </c>
      <c r="I167" s="151">
        <v>5</v>
      </c>
      <c r="J167" s="117"/>
      <c r="K167" s="11"/>
      <c r="L167" s="114"/>
    </row>
    <row r="168" spans="1:11" s="6" customFormat="1" ht="11.25">
      <c r="A168" s="4" t="s">
        <v>468</v>
      </c>
      <c r="B168" s="150">
        <v>1805</v>
      </c>
      <c r="C168" s="150" t="s">
        <v>503</v>
      </c>
      <c r="D168" s="150" t="s">
        <v>337</v>
      </c>
      <c r="E168" s="150" t="s">
        <v>104</v>
      </c>
      <c r="F168" s="150" t="s">
        <v>66</v>
      </c>
      <c r="G168" s="150" t="s">
        <v>170</v>
      </c>
      <c r="H168" s="150" t="s">
        <v>328</v>
      </c>
      <c r="I168" s="151">
        <v>5</v>
      </c>
      <c r="J168" s="117"/>
      <c r="K168" s="11"/>
    </row>
    <row r="169" spans="1:12" s="6" customFormat="1" ht="11.25">
      <c r="A169" s="4" t="s">
        <v>471</v>
      </c>
      <c r="B169" s="148">
        <v>1814</v>
      </c>
      <c r="C169" s="150" t="s">
        <v>505</v>
      </c>
      <c r="D169" s="150" t="s">
        <v>454</v>
      </c>
      <c r="E169" s="150" t="s">
        <v>104</v>
      </c>
      <c r="F169" s="150" t="s">
        <v>66</v>
      </c>
      <c r="G169" s="150" t="s">
        <v>67</v>
      </c>
      <c r="H169" s="150" t="s">
        <v>346</v>
      </c>
      <c r="I169" s="151">
        <v>4</v>
      </c>
      <c r="J169" s="117"/>
      <c r="K169" s="11"/>
      <c r="L169" s="7"/>
    </row>
    <row r="170" spans="1:11" s="6" customFormat="1" ht="11.25">
      <c r="A170" s="4" t="s">
        <v>473</v>
      </c>
      <c r="B170" s="146">
        <v>1815</v>
      </c>
      <c r="C170" s="146" t="s">
        <v>505</v>
      </c>
      <c r="D170" s="146" t="s">
        <v>73</v>
      </c>
      <c r="E170" s="146" t="s">
        <v>1105</v>
      </c>
      <c r="F170" s="146" t="s">
        <v>66</v>
      </c>
      <c r="G170" s="146" t="s">
        <v>67</v>
      </c>
      <c r="H170" s="146" t="s">
        <v>146</v>
      </c>
      <c r="I170" s="147">
        <v>3</v>
      </c>
      <c r="J170" s="117"/>
      <c r="K170" s="11"/>
    </row>
    <row r="171" spans="1:12" s="6" customFormat="1" ht="11.25">
      <c r="A171" s="4" t="s">
        <v>474</v>
      </c>
      <c r="B171" s="150">
        <v>1834</v>
      </c>
      <c r="C171" s="150" t="s">
        <v>508</v>
      </c>
      <c r="D171" s="150" t="s">
        <v>154</v>
      </c>
      <c r="E171" s="150" t="s">
        <v>104</v>
      </c>
      <c r="F171" s="150" t="s">
        <v>81</v>
      </c>
      <c r="G171" s="150" t="s">
        <v>87</v>
      </c>
      <c r="H171" s="150" t="s">
        <v>111</v>
      </c>
      <c r="I171" s="151">
        <v>2</v>
      </c>
      <c r="J171" s="117"/>
      <c r="K171" s="11"/>
      <c r="L171" s="7"/>
    </row>
    <row r="172" spans="1:12" s="6" customFormat="1" ht="11.25">
      <c r="A172" s="4" t="s">
        <v>477</v>
      </c>
      <c r="B172" s="150">
        <v>1835</v>
      </c>
      <c r="C172" s="150" t="s">
        <v>510</v>
      </c>
      <c r="D172" s="150" t="s">
        <v>511</v>
      </c>
      <c r="E172" s="150" t="s">
        <v>104</v>
      </c>
      <c r="F172" s="150" t="s">
        <v>66</v>
      </c>
      <c r="G172" s="150" t="s">
        <v>170</v>
      </c>
      <c r="H172" s="150" t="s">
        <v>309</v>
      </c>
      <c r="I172" s="151" t="s">
        <v>104</v>
      </c>
      <c r="J172" s="117"/>
      <c r="K172" s="11"/>
      <c r="L172" s="7"/>
    </row>
    <row r="173" spans="1:12" s="6" customFormat="1" ht="11.25">
      <c r="A173" s="4" t="s">
        <v>480</v>
      </c>
      <c r="B173" s="150">
        <v>1839</v>
      </c>
      <c r="C173" s="150" t="s">
        <v>515</v>
      </c>
      <c r="D173" s="150" t="s">
        <v>516</v>
      </c>
      <c r="E173" s="150" t="s">
        <v>104</v>
      </c>
      <c r="F173" s="150" t="s">
        <v>66</v>
      </c>
      <c r="G173" s="150" t="s">
        <v>170</v>
      </c>
      <c r="H173" s="150" t="s">
        <v>309</v>
      </c>
      <c r="I173" s="151">
        <v>5</v>
      </c>
      <c r="J173" s="117"/>
      <c r="K173" s="11"/>
      <c r="L173" s="7"/>
    </row>
    <row r="174" spans="1:12" s="6" customFormat="1" ht="11.25">
      <c r="A174" s="4" t="s">
        <v>482</v>
      </c>
      <c r="B174" s="150">
        <v>1844</v>
      </c>
      <c r="C174" s="150" t="s">
        <v>518</v>
      </c>
      <c r="D174" s="150" t="s">
        <v>519</v>
      </c>
      <c r="E174" s="150" t="s">
        <v>1106</v>
      </c>
      <c r="F174" s="150" t="s">
        <v>66</v>
      </c>
      <c r="G174" s="150" t="s">
        <v>67</v>
      </c>
      <c r="H174" s="150" t="s">
        <v>146</v>
      </c>
      <c r="I174" s="151">
        <v>2</v>
      </c>
      <c r="J174" s="117"/>
      <c r="K174" s="11"/>
      <c r="L174" s="7"/>
    </row>
    <row r="175" spans="1:11" s="6" customFormat="1" ht="11.25">
      <c r="A175" s="4" t="s">
        <v>484</v>
      </c>
      <c r="B175" s="150">
        <v>1852</v>
      </c>
      <c r="C175" s="150" t="s">
        <v>521</v>
      </c>
      <c r="D175" s="150" t="s">
        <v>522</v>
      </c>
      <c r="E175" s="150" t="s">
        <v>104</v>
      </c>
      <c r="F175" s="150" t="s">
        <v>66</v>
      </c>
      <c r="G175" s="150" t="s">
        <v>170</v>
      </c>
      <c r="H175" s="150" t="s">
        <v>328</v>
      </c>
      <c r="I175" s="151">
        <v>1</v>
      </c>
      <c r="J175" s="117"/>
      <c r="K175" s="11"/>
    </row>
    <row r="176" spans="1:14" s="106" customFormat="1" ht="12.75">
      <c r="A176" s="4" t="s">
        <v>487</v>
      </c>
      <c r="B176" s="150">
        <v>1858</v>
      </c>
      <c r="C176" s="150" t="s">
        <v>524</v>
      </c>
      <c r="D176" s="150" t="s">
        <v>95</v>
      </c>
      <c r="E176" s="150" t="s">
        <v>104</v>
      </c>
      <c r="F176" s="150" t="s">
        <v>81</v>
      </c>
      <c r="G176" s="150" t="s">
        <v>82</v>
      </c>
      <c r="H176" s="150" t="s">
        <v>1154</v>
      </c>
      <c r="I176" s="151">
        <v>3</v>
      </c>
      <c r="J176" s="117"/>
      <c r="K176" s="11"/>
      <c r="L176" s="7"/>
      <c r="M176" s="8"/>
      <c r="N176" s="110"/>
    </row>
    <row r="177" spans="1:12" s="6" customFormat="1" ht="11.25">
      <c r="A177" s="4" t="s">
        <v>489</v>
      </c>
      <c r="B177" s="150">
        <v>1882</v>
      </c>
      <c r="C177" s="150" t="s">
        <v>526</v>
      </c>
      <c r="D177" s="150" t="s">
        <v>73</v>
      </c>
      <c r="E177" s="150" t="s">
        <v>104</v>
      </c>
      <c r="F177" s="150" t="s">
        <v>81</v>
      </c>
      <c r="G177" s="150" t="s">
        <v>82</v>
      </c>
      <c r="H177" s="150" t="s">
        <v>237</v>
      </c>
      <c r="I177" s="151">
        <v>2</v>
      </c>
      <c r="J177" s="117"/>
      <c r="K177" s="11"/>
      <c r="L177" s="7"/>
    </row>
    <row r="178" spans="1:11" s="6" customFormat="1" ht="11.25">
      <c r="A178" s="4" t="s">
        <v>491</v>
      </c>
      <c r="B178" s="150">
        <v>1890</v>
      </c>
      <c r="C178" s="150" t="s">
        <v>528</v>
      </c>
      <c r="D178" s="150" t="s">
        <v>479</v>
      </c>
      <c r="E178" s="150" t="s">
        <v>104</v>
      </c>
      <c r="F178" s="150" t="s">
        <v>66</v>
      </c>
      <c r="G178" s="150" t="s">
        <v>170</v>
      </c>
      <c r="H178" s="150" t="s">
        <v>309</v>
      </c>
      <c r="I178" s="151">
        <v>4</v>
      </c>
      <c r="J178" s="117"/>
      <c r="K178" s="11"/>
    </row>
    <row r="179" spans="1:12" s="6" customFormat="1" ht="11.25">
      <c r="A179" s="4" t="s">
        <v>493</v>
      </c>
      <c r="B179" s="150">
        <v>1892</v>
      </c>
      <c r="C179" s="150" t="s">
        <v>530</v>
      </c>
      <c r="D179" s="150" t="s">
        <v>154</v>
      </c>
      <c r="E179" s="150" t="s">
        <v>104</v>
      </c>
      <c r="F179" s="150" t="s">
        <v>66</v>
      </c>
      <c r="G179" s="150" t="s">
        <v>170</v>
      </c>
      <c r="H179" s="150" t="s">
        <v>309</v>
      </c>
      <c r="I179" s="151">
        <v>3</v>
      </c>
      <c r="J179" s="117"/>
      <c r="K179" s="11"/>
      <c r="L179" s="7"/>
    </row>
    <row r="180" spans="1:11" s="6" customFormat="1" ht="11.25">
      <c r="A180" s="4" t="s">
        <v>494</v>
      </c>
      <c r="B180" s="150">
        <v>1893</v>
      </c>
      <c r="C180" s="150" t="s">
        <v>532</v>
      </c>
      <c r="D180" s="150" t="s">
        <v>337</v>
      </c>
      <c r="E180" s="150" t="s">
        <v>104</v>
      </c>
      <c r="F180" s="150" t="s">
        <v>66</v>
      </c>
      <c r="G180" s="150" t="s">
        <v>170</v>
      </c>
      <c r="H180" s="150" t="s">
        <v>309</v>
      </c>
      <c r="I180" s="151" t="s">
        <v>104</v>
      </c>
      <c r="J180" s="117"/>
      <c r="K180" s="11"/>
    </row>
    <row r="181" spans="1:12" s="6" customFormat="1" ht="11.25">
      <c r="A181" s="4" t="s">
        <v>496</v>
      </c>
      <c r="B181" s="150">
        <v>1902</v>
      </c>
      <c r="C181" s="150" t="s">
        <v>199</v>
      </c>
      <c r="D181" s="150" t="s">
        <v>534</v>
      </c>
      <c r="E181" s="150" t="s">
        <v>104</v>
      </c>
      <c r="F181" s="150" t="s">
        <v>66</v>
      </c>
      <c r="G181" s="150" t="s">
        <v>67</v>
      </c>
      <c r="H181" s="150" t="s">
        <v>346</v>
      </c>
      <c r="I181" s="151">
        <v>3</v>
      </c>
      <c r="J181" s="117"/>
      <c r="K181" s="11"/>
      <c r="L181" s="7"/>
    </row>
    <row r="182" spans="1:12" s="6" customFormat="1" ht="11.25">
      <c r="A182" s="4" t="s">
        <v>500</v>
      </c>
      <c r="B182" s="150">
        <v>1914</v>
      </c>
      <c r="C182" s="150" t="s">
        <v>537</v>
      </c>
      <c r="D182" s="150" t="s">
        <v>200</v>
      </c>
      <c r="E182" s="150" t="s">
        <v>104</v>
      </c>
      <c r="F182" s="150" t="s">
        <v>81</v>
      </c>
      <c r="G182" s="150" t="s">
        <v>82</v>
      </c>
      <c r="H182" s="150" t="s">
        <v>1154</v>
      </c>
      <c r="I182" s="151">
        <v>5</v>
      </c>
      <c r="J182" s="117"/>
      <c r="K182" s="11"/>
      <c r="L182" s="7"/>
    </row>
    <row r="183" spans="1:12" s="6" customFormat="1" ht="11.25">
      <c r="A183" s="4" t="s">
        <v>502</v>
      </c>
      <c r="B183" s="150">
        <v>1923</v>
      </c>
      <c r="C183" s="150" t="s">
        <v>539</v>
      </c>
      <c r="D183" s="150" t="s">
        <v>107</v>
      </c>
      <c r="E183" s="150" t="s">
        <v>1105</v>
      </c>
      <c r="F183" s="150" t="s">
        <v>66</v>
      </c>
      <c r="G183" s="150" t="s">
        <v>170</v>
      </c>
      <c r="H183" s="150" t="s">
        <v>233</v>
      </c>
      <c r="I183" s="151">
        <v>3</v>
      </c>
      <c r="J183" s="117"/>
      <c r="K183" s="11"/>
      <c r="L183" s="7"/>
    </row>
    <row r="184" spans="1:12" s="6" customFormat="1" ht="11.25">
      <c r="A184" s="4" t="s">
        <v>504</v>
      </c>
      <c r="B184" s="150">
        <v>1934</v>
      </c>
      <c r="C184" s="150" t="s">
        <v>185</v>
      </c>
      <c r="D184" s="150" t="s">
        <v>154</v>
      </c>
      <c r="E184" s="150" t="s">
        <v>1109</v>
      </c>
      <c r="F184" s="150" t="s">
        <v>66</v>
      </c>
      <c r="G184" s="150" t="s">
        <v>67</v>
      </c>
      <c r="H184" s="150" t="s">
        <v>146</v>
      </c>
      <c r="I184" s="151" t="s">
        <v>104</v>
      </c>
      <c r="J184" s="117"/>
      <c r="K184" s="11"/>
      <c r="L184" s="7"/>
    </row>
    <row r="185" spans="1:11" s="6" customFormat="1" ht="11.25">
      <c r="A185" s="4" t="s">
        <v>506</v>
      </c>
      <c r="B185" s="150">
        <v>1938</v>
      </c>
      <c r="C185" s="150" t="s">
        <v>1110</v>
      </c>
      <c r="D185" s="150" t="s">
        <v>80</v>
      </c>
      <c r="E185" s="150" t="s">
        <v>104</v>
      </c>
      <c r="F185" s="150" t="s">
        <v>66</v>
      </c>
      <c r="G185" s="150" t="s">
        <v>67</v>
      </c>
      <c r="H185" s="150" t="s">
        <v>885</v>
      </c>
      <c r="I185" s="151">
        <v>5</v>
      </c>
      <c r="J185" s="117"/>
      <c r="K185" s="11"/>
    </row>
    <row r="186" spans="1:12" s="6" customFormat="1" ht="11.25">
      <c r="A186" s="4" t="s">
        <v>507</v>
      </c>
      <c r="B186" s="150">
        <v>1945</v>
      </c>
      <c r="C186" s="150" t="s">
        <v>542</v>
      </c>
      <c r="D186" s="150" t="s">
        <v>191</v>
      </c>
      <c r="E186" s="150" t="s">
        <v>104</v>
      </c>
      <c r="F186" s="150" t="s">
        <v>66</v>
      </c>
      <c r="G186" s="150" t="s">
        <v>67</v>
      </c>
      <c r="H186" s="150" t="s">
        <v>146</v>
      </c>
      <c r="I186" s="151">
        <v>5</v>
      </c>
      <c r="J186" s="117"/>
      <c r="K186" s="11"/>
      <c r="L186" s="7"/>
    </row>
    <row r="187" spans="1:12" s="6" customFormat="1" ht="11.25">
      <c r="A187" s="4" t="s">
        <v>509</v>
      </c>
      <c r="B187" s="150">
        <v>1947</v>
      </c>
      <c r="C187" s="150" t="s">
        <v>1111</v>
      </c>
      <c r="D187" s="150" t="s">
        <v>1112</v>
      </c>
      <c r="E187" s="150" t="s">
        <v>1105</v>
      </c>
      <c r="F187" s="150" t="s">
        <v>81</v>
      </c>
      <c r="G187" s="150" t="s">
        <v>82</v>
      </c>
      <c r="H187" s="150" t="s">
        <v>92</v>
      </c>
      <c r="I187" s="151">
        <v>5</v>
      </c>
      <c r="J187" s="117"/>
      <c r="K187" s="11"/>
      <c r="L187" s="7"/>
    </row>
    <row r="188" spans="1:14" s="106" customFormat="1" ht="12.75">
      <c r="A188" s="4" t="s">
        <v>512</v>
      </c>
      <c r="B188" s="146">
        <v>1952</v>
      </c>
      <c r="C188" s="146" t="s">
        <v>544</v>
      </c>
      <c r="D188" s="146" t="s">
        <v>130</v>
      </c>
      <c r="E188" s="146" t="s">
        <v>104</v>
      </c>
      <c r="F188" s="146" t="s">
        <v>81</v>
      </c>
      <c r="G188" s="146" t="s">
        <v>87</v>
      </c>
      <c r="H188" s="146" t="s">
        <v>88</v>
      </c>
      <c r="I188" s="147">
        <v>4</v>
      </c>
      <c r="J188" s="117"/>
      <c r="K188" s="11"/>
      <c r="L188" s="7"/>
      <c r="M188" s="8"/>
      <c r="N188" s="110"/>
    </row>
    <row r="189" spans="1:12" s="6" customFormat="1" ht="11.25">
      <c r="A189" s="4" t="s">
        <v>514</v>
      </c>
      <c r="B189" s="150">
        <v>1968</v>
      </c>
      <c r="C189" s="150" t="s">
        <v>256</v>
      </c>
      <c r="D189" s="150" t="s">
        <v>546</v>
      </c>
      <c r="E189" s="150" t="s">
        <v>104</v>
      </c>
      <c r="F189" s="150" t="s">
        <v>66</v>
      </c>
      <c r="G189" s="150" t="s">
        <v>67</v>
      </c>
      <c r="H189" s="150" t="s">
        <v>346</v>
      </c>
      <c r="I189" s="151">
        <v>4</v>
      </c>
      <c r="J189" s="117"/>
      <c r="K189" s="11"/>
      <c r="L189" s="7"/>
    </row>
    <row r="190" spans="1:11" s="6" customFormat="1" ht="11.25">
      <c r="A190" s="4" t="s">
        <v>517</v>
      </c>
      <c r="B190" s="150">
        <v>1975</v>
      </c>
      <c r="C190" s="150" t="s">
        <v>110</v>
      </c>
      <c r="D190" s="150" t="s">
        <v>80</v>
      </c>
      <c r="E190" s="150" t="s">
        <v>104</v>
      </c>
      <c r="F190" s="150" t="s">
        <v>81</v>
      </c>
      <c r="G190" s="150" t="s">
        <v>82</v>
      </c>
      <c r="H190" s="150" t="s">
        <v>548</v>
      </c>
      <c r="I190" s="151">
        <v>3</v>
      </c>
      <c r="J190" s="117"/>
      <c r="K190" s="11"/>
    </row>
    <row r="191" spans="1:12" s="6" customFormat="1" ht="11.25">
      <c r="A191" s="4" t="s">
        <v>520</v>
      </c>
      <c r="B191" s="150">
        <v>1983</v>
      </c>
      <c r="C191" s="150" t="s">
        <v>550</v>
      </c>
      <c r="D191" s="150" t="s">
        <v>154</v>
      </c>
      <c r="E191" s="150" t="s">
        <v>104</v>
      </c>
      <c r="F191" s="150" t="s">
        <v>81</v>
      </c>
      <c r="G191" s="150" t="s">
        <v>82</v>
      </c>
      <c r="H191" s="150" t="s">
        <v>131</v>
      </c>
      <c r="I191" s="151">
        <v>2</v>
      </c>
      <c r="J191" s="117"/>
      <c r="K191" s="11"/>
      <c r="L191" s="114"/>
    </row>
    <row r="192" spans="1:12" s="6" customFormat="1" ht="11.25">
      <c r="A192" s="4" t="s">
        <v>523</v>
      </c>
      <c r="B192" s="150">
        <v>2034</v>
      </c>
      <c r="C192" s="150" t="s">
        <v>352</v>
      </c>
      <c r="D192" s="150" t="s">
        <v>80</v>
      </c>
      <c r="E192" s="150" t="s">
        <v>1113</v>
      </c>
      <c r="F192" s="150" t="s">
        <v>66</v>
      </c>
      <c r="G192" s="150" t="s">
        <v>170</v>
      </c>
      <c r="H192" s="150" t="s">
        <v>338</v>
      </c>
      <c r="I192" s="151">
        <v>1</v>
      </c>
      <c r="J192" s="117"/>
      <c r="K192" s="11"/>
      <c r="L192" s="7"/>
    </row>
    <row r="193" spans="1:12" s="6" customFormat="1" ht="11.25">
      <c r="A193" s="4" t="s">
        <v>525</v>
      </c>
      <c r="B193" s="150">
        <v>2038</v>
      </c>
      <c r="C193" s="150" t="s">
        <v>553</v>
      </c>
      <c r="D193" s="150" t="s">
        <v>191</v>
      </c>
      <c r="E193" s="150" t="s">
        <v>104</v>
      </c>
      <c r="F193" s="150" t="s">
        <v>81</v>
      </c>
      <c r="G193" s="150" t="s">
        <v>87</v>
      </c>
      <c r="H193" s="150" t="s">
        <v>88</v>
      </c>
      <c r="I193" s="151">
        <v>3</v>
      </c>
      <c r="J193" s="117"/>
      <c r="K193" s="11"/>
      <c r="L193" s="7"/>
    </row>
    <row r="194" spans="1:12" s="6" customFormat="1" ht="11.25">
      <c r="A194" s="4" t="s">
        <v>527</v>
      </c>
      <c r="B194" s="150">
        <v>2047</v>
      </c>
      <c r="C194" s="150" t="s">
        <v>556</v>
      </c>
      <c r="D194" s="150" t="s">
        <v>130</v>
      </c>
      <c r="E194" s="150" t="s">
        <v>104</v>
      </c>
      <c r="F194" s="150" t="s">
        <v>81</v>
      </c>
      <c r="G194" s="150" t="s">
        <v>82</v>
      </c>
      <c r="H194" s="150" t="s">
        <v>1154</v>
      </c>
      <c r="I194" s="151">
        <v>5</v>
      </c>
      <c r="J194" s="117"/>
      <c r="K194" s="11"/>
      <c r="L194" s="7"/>
    </row>
    <row r="195" spans="1:12" s="6" customFormat="1" ht="11.25">
      <c r="A195" s="4" t="s">
        <v>529</v>
      </c>
      <c r="B195" s="150">
        <v>2050</v>
      </c>
      <c r="C195" s="150" t="s">
        <v>544</v>
      </c>
      <c r="D195" s="150" t="s">
        <v>558</v>
      </c>
      <c r="E195" s="150" t="s">
        <v>104</v>
      </c>
      <c r="F195" s="150" t="s">
        <v>81</v>
      </c>
      <c r="G195" s="150" t="s">
        <v>87</v>
      </c>
      <c r="H195" s="150" t="s">
        <v>88</v>
      </c>
      <c r="I195" s="151">
        <v>2</v>
      </c>
      <c r="K195" s="11"/>
      <c r="L195" s="7"/>
    </row>
    <row r="196" spans="1:12" s="6" customFormat="1" ht="11.25">
      <c r="A196" s="4" t="s">
        <v>531</v>
      </c>
      <c r="B196" s="150">
        <v>2053</v>
      </c>
      <c r="C196" s="150" t="s">
        <v>560</v>
      </c>
      <c r="D196" s="150" t="s">
        <v>91</v>
      </c>
      <c r="E196" s="150" t="s">
        <v>104</v>
      </c>
      <c r="F196" s="150" t="s">
        <v>66</v>
      </c>
      <c r="G196" s="150" t="s">
        <v>67</v>
      </c>
      <c r="H196" s="150" t="s">
        <v>77</v>
      </c>
      <c r="I196" s="151">
        <v>4</v>
      </c>
      <c r="K196" s="11"/>
      <c r="L196" s="7"/>
    </row>
    <row r="197" spans="1:12" s="6" customFormat="1" ht="11.25">
      <c r="A197" s="4" t="s">
        <v>533</v>
      </c>
      <c r="B197" s="150">
        <v>2073</v>
      </c>
      <c r="C197" s="150" t="s">
        <v>563</v>
      </c>
      <c r="D197" s="150" t="s">
        <v>375</v>
      </c>
      <c r="E197" s="150" t="s">
        <v>104</v>
      </c>
      <c r="F197" s="150" t="s">
        <v>66</v>
      </c>
      <c r="G197" s="150" t="s">
        <v>170</v>
      </c>
      <c r="H197" s="150" t="s">
        <v>564</v>
      </c>
      <c r="I197" s="151">
        <v>5</v>
      </c>
      <c r="K197" s="11"/>
      <c r="L197" s="7"/>
    </row>
    <row r="198" spans="1:14" s="106" customFormat="1" ht="12.75">
      <c r="A198" s="4" t="s">
        <v>535</v>
      </c>
      <c r="B198" s="148">
        <v>2076</v>
      </c>
      <c r="C198" s="150" t="s">
        <v>451</v>
      </c>
      <c r="D198" s="150" t="s">
        <v>337</v>
      </c>
      <c r="E198" s="150" t="s">
        <v>104</v>
      </c>
      <c r="F198" s="150" t="s">
        <v>81</v>
      </c>
      <c r="G198" s="150" t="s">
        <v>82</v>
      </c>
      <c r="H198" s="150" t="s">
        <v>237</v>
      </c>
      <c r="I198" s="151" t="s">
        <v>104</v>
      </c>
      <c r="J198" s="6"/>
      <c r="K198" s="11"/>
      <c r="L198" s="7"/>
      <c r="M198" s="8"/>
      <c r="N198" s="110"/>
    </row>
    <row r="199" spans="1:12" s="6" customFormat="1" ht="11.25">
      <c r="A199" s="4" t="s">
        <v>536</v>
      </c>
      <c r="B199" s="150">
        <v>2086</v>
      </c>
      <c r="C199" s="150" t="s">
        <v>567</v>
      </c>
      <c r="D199" s="150" t="s">
        <v>98</v>
      </c>
      <c r="E199" s="150" t="s">
        <v>104</v>
      </c>
      <c r="F199" s="150" t="s">
        <v>66</v>
      </c>
      <c r="G199" s="150" t="s">
        <v>170</v>
      </c>
      <c r="H199" s="150" t="s">
        <v>328</v>
      </c>
      <c r="I199" s="151">
        <v>4</v>
      </c>
      <c r="K199" s="11"/>
      <c r="L199" s="7"/>
    </row>
    <row r="200" spans="1:11" s="6" customFormat="1" ht="11.25">
      <c r="A200" s="4" t="s">
        <v>538</v>
      </c>
      <c r="B200" s="148">
        <v>2106</v>
      </c>
      <c r="C200" s="150" t="s">
        <v>569</v>
      </c>
      <c r="D200" s="150" t="s">
        <v>157</v>
      </c>
      <c r="E200" s="150" t="s">
        <v>104</v>
      </c>
      <c r="F200" s="150" t="s">
        <v>81</v>
      </c>
      <c r="G200" s="150" t="s">
        <v>87</v>
      </c>
      <c r="H200" s="150" t="s">
        <v>111</v>
      </c>
      <c r="I200" s="151">
        <v>3</v>
      </c>
      <c r="K200" s="11"/>
    </row>
    <row r="201" spans="1:12" s="6" customFormat="1" ht="11.25">
      <c r="A201" s="4" t="s">
        <v>540</v>
      </c>
      <c r="B201" s="150">
        <v>2107</v>
      </c>
      <c r="C201" s="150" t="s">
        <v>1114</v>
      </c>
      <c r="D201" s="150" t="s">
        <v>571</v>
      </c>
      <c r="E201" s="150" t="s">
        <v>1106</v>
      </c>
      <c r="F201" s="150" t="s">
        <v>81</v>
      </c>
      <c r="G201" s="150" t="s">
        <v>82</v>
      </c>
      <c r="H201" s="150" t="s">
        <v>237</v>
      </c>
      <c r="I201" s="151" t="s">
        <v>104</v>
      </c>
      <c r="K201" s="11"/>
      <c r="L201" s="11"/>
    </row>
    <row r="202" spans="1:12" s="6" customFormat="1" ht="11.25">
      <c r="A202" s="4" t="s">
        <v>541</v>
      </c>
      <c r="B202" s="148">
        <v>2108</v>
      </c>
      <c r="C202" s="150" t="s">
        <v>221</v>
      </c>
      <c r="D202" s="150" t="s">
        <v>573</v>
      </c>
      <c r="E202" s="150" t="s">
        <v>104</v>
      </c>
      <c r="F202" s="150" t="s">
        <v>66</v>
      </c>
      <c r="G202" s="150" t="s">
        <v>67</v>
      </c>
      <c r="H202" s="150" t="s">
        <v>146</v>
      </c>
      <c r="I202" s="151" t="s">
        <v>104</v>
      </c>
      <c r="K202" s="11"/>
      <c r="L202" s="7"/>
    </row>
    <row r="203" spans="1:12" s="6" customFormat="1" ht="11.25">
      <c r="A203" s="4" t="s">
        <v>543</v>
      </c>
      <c r="B203" s="150">
        <v>2114</v>
      </c>
      <c r="C203" s="150" t="s">
        <v>567</v>
      </c>
      <c r="D203" s="150" t="s">
        <v>130</v>
      </c>
      <c r="E203" s="150" t="s">
        <v>104</v>
      </c>
      <c r="F203" s="150" t="s">
        <v>66</v>
      </c>
      <c r="G203" s="150" t="s">
        <v>170</v>
      </c>
      <c r="H203" s="150" t="s">
        <v>328</v>
      </c>
      <c r="I203" s="151">
        <v>2</v>
      </c>
      <c r="K203" s="11"/>
      <c r="L203" s="7"/>
    </row>
    <row r="204" spans="1:12" s="6" customFormat="1" ht="11.25">
      <c r="A204" s="4" t="s">
        <v>545</v>
      </c>
      <c r="B204" s="150">
        <v>2117</v>
      </c>
      <c r="C204" s="150" t="s">
        <v>578</v>
      </c>
      <c r="D204" s="150" t="s">
        <v>343</v>
      </c>
      <c r="E204" s="150" t="s">
        <v>104</v>
      </c>
      <c r="F204" s="150" t="s">
        <v>81</v>
      </c>
      <c r="G204" s="150" t="s">
        <v>87</v>
      </c>
      <c r="H204" s="150" t="s">
        <v>88</v>
      </c>
      <c r="I204" s="151">
        <v>1</v>
      </c>
      <c r="K204" s="11"/>
      <c r="L204" s="7"/>
    </row>
    <row r="205" spans="1:12" s="6" customFormat="1" ht="11.25">
      <c r="A205" s="4" t="s">
        <v>547</v>
      </c>
      <c r="B205" s="150">
        <v>2130</v>
      </c>
      <c r="C205" s="150" t="s">
        <v>580</v>
      </c>
      <c r="D205" s="150" t="s">
        <v>107</v>
      </c>
      <c r="E205" s="150" t="s">
        <v>104</v>
      </c>
      <c r="F205" s="150" t="s">
        <v>81</v>
      </c>
      <c r="G205" s="150" t="s">
        <v>87</v>
      </c>
      <c r="H205" s="150" t="s">
        <v>164</v>
      </c>
      <c r="I205" s="151">
        <v>5</v>
      </c>
      <c r="K205" s="11"/>
      <c r="L205" s="7"/>
    </row>
    <row r="206" spans="1:12" s="6" customFormat="1" ht="11.25">
      <c r="A206" s="4" t="s">
        <v>549</v>
      </c>
      <c r="B206" s="150">
        <v>2134</v>
      </c>
      <c r="C206" s="150" t="s">
        <v>582</v>
      </c>
      <c r="D206" s="150" t="s">
        <v>583</v>
      </c>
      <c r="E206" s="150" t="s">
        <v>104</v>
      </c>
      <c r="F206" s="150" t="s">
        <v>81</v>
      </c>
      <c r="G206" s="150" t="s">
        <v>82</v>
      </c>
      <c r="H206" s="150" t="s">
        <v>237</v>
      </c>
      <c r="I206" s="151">
        <v>3</v>
      </c>
      <c r="K206" s="11"/>
      <c r="L206" s="7"/>
    </row>
    <row r="207" spans="1:12" s="6" customFormat="1" ht="11.25">
      <c r="A207" s="4" t="s">
        <v>551</v>
      </c>
      <c r="B207" s="150">
        <v>2147</v>
      </c>
      <c r="C207" s="150" t="s">
        <v>585</v>
      </c>
      <c r="D207" s="150" t="s">
        <v>154</v>
      </c>
      <c r="E207" s="150" t="s">
        <v>104</v>
      </c>
      <c r="F207" s="150" t="s">
        <v>81</v>
      </c>
      <c r="G207" s="150" t="s">
        <v>82</v>
      </c>
      <c r="H207" s="150" t="s">
        <v>131</v>
      </c>
      <c r="I207" s="151">
        <v>4</v>
      </c>
      <c r="K207" s="11"/>
      <c r="L207" s="11"/>
    </row>
    <row r="208" spans="1:12" s="6" customFormat="1" ht="11.25">
      <c r="A208" s="4" t="s">
        <v>552</v>
      </c>
      <c r="B208" s="150">
        <v>2148</v>
      </c>
      <c r="C208" s="150" t="s">
        <v>199</v>
      </c>
      <c r="D208" s="150" t="s">
        <v>191</v>
      </c>
      <c r="E208" s="150" t="s">
        <v>104</v>
      </c>
      <c r="F208" s="150" t="s">
        <v>81</v>
      </c>
      <c r="G208" s="150" t="s">
        <v>82</v>
      </c>
      <c r="H208" s="150" t="s">
        <v>237</v>
      </c>
      <c r="I208" s="151">
        <v>3</v>
      </c>
      <c r="K208" s="11"/>
      <c r="L208" s="7"/>
    </row>
    <row r="209" spans="1:14" s="106" customFormat="1" ht="12.75">
      <c r="A209" s="4" t="s">
        <v>554</v>
      </c>
      <c r="B209" s="150">
        <v>2162</v>
      </c>
      <c r="C209" s="150" t="s">
        <v>589</v>
      </c>
      <c r="D209" s="150" t="s">
        <v>337</v>
      </c>
      <c r="E209" s="150" t="s">
        <v>104</v>
      </c>
      <c r="F209" s="150" t="s">
        <v>66</v>
      </c>
      <c r="G209" s="150" t="s">
        <v>170</v>
      </c>
      <c r="H209" s="150" t="s">
        <v>1142</v>
      </c>
      <c r="I209" s="151">
        <v>4</v>
      </c>
      <c r="J209" s="6"/>
      <c r="K209" s="11"/>
      <c r="L209" s="7"/>
      <c r="M209" s="8"/>
      <c r="N209" s="110"/>
    </row>
    <row r="210" spans="1:12" s="6" customFormat="1" ht="11.25">
      <c r="A210" s="4" t="s">
        <v>555</v>
      </c>
      <c r="B210" s="146">
        <v>2164</v>
      </c>
      <c r="C210" s="146" t="s">
        <v>591</v>
      </c>
      <c r="D210" s="146" t="s">
        <v>73</v>
      </c>
      <c r="E210" s="146" t="s">
        <v>104</v>
      </c>
      <c r="F210" s="146" t="s">
        <v>81</v>
      </c>
      <c r="G210" s="146" t="s">
        <v>87</v>
      </c>
      <c r="H210" s="146" t="s">
        <v>111</v>
      </c>
      <c r="I210" s="147">
        <v>2</v>
      </c>
      <c r="K210" s="11"/>
      <c r="L210" s="7"/>
    </row>
    <row r="211" spans="1:12" s="6" customFormat="1" ht="11.25">
      <c r="A211" s="4" t="s">
        <v>557</v>
      </c>
      <c r="B211" s="150">
        <v>2175</v>
      </c>
      <c r="C211" s="150" t="s">
        <v>593</v>
      </c>
      <c r="D211" s="150" t="s">
        <v>594</v>
      </c>
      <c r="E211" s="150" t="s">
        <v>1106</v>
      </c>
      <c r="F211" s="150" t="s">
        <v>66</v>
      </c>
      <c r="G211" s="150" t="s">
        <v>170</v>
      </c>
      <c r="H211" s="150" t="s">
        <v>328</v>
      </c>
      <c r="I211" s="151">
        <v>1</v>
      </c>
      <c r="K211" s="11"/>
      <c r="L211" s="7"/>
    </row>
    <row r="212" spans="1:12" s="6" customFormat="1" ht="11.25">
      <c r="A212" s="4" t="s">
        <v>559</v>
      </c>
      <c r="B212" s="150">
        <v>2176</v>
      </c>
      <c r="C212" s="150" t="s">
        <v>596</v>
      </c>
      <c r="D212" s="150" t="s">
        <v>142</v>
      </c>
      <c r="E212" s="150" t="s">
        <v>104</v>
      </c>
      <c r="F212" s="150" t="s">
        <v>66</v>
      </c>
      <c r="G212" s="150" t="s">
        <v>170</v>
      </c>
      <c r="H212" s="150" t="s">
        <v>328</v>
      </c>
      <c r="I212" s="151">
        <v>2</v>
      </c>
      <c r="K212" s="11"/>
      <c r="L212" s="7"/>
    </row>
    <row r="213" spans="1:12" s="6" customFormat="1" ht="11.25">
      <c r="A213" s="4" t="s">
        <v>561</v>
      </c>
      <c r="B213" s="150">
        <v>2189</v>
      </c>
      <c r="C213" s="150" t="s">
        <v>599</v>
      </c>
      <c r="D213" s="150" t="s">
        <v>600</v>
      </c>
      <c r="E213" s="150" t="s">
        <v>104</v>
      </c>
      <c r="F213" s="150" t="s">
        <v>66</v>
      </c>
      <c r="G213" s="150" t="s">
        <v>170</v>
      </c>
      <c r="H213" s="150" t="s">
        <v>309</v>
      </c>
      <c r="I213" s="151">
        <v>1</v>
      </c>
      <c r="K213" s="11"/>
      <c r="L213" s="7"/>
    </row>
    <row r="214" spans="1:12" s="6" customFormat="1" ht="11.25">
      <c r="A214" s="4" t="s">
        <v>562</v>
      </c>
      <c r="B214" s="150">
        <v>2204</v>
      </c>
      <c r="C214" s="150" t="s">
        <v>602</v>
      </c>
      <c r="D214" s="150" t="s">
        <v>298</v>
      </c>
      <c r="E214" s="150" t="s">
        <v>1106</v>
      </c>
      <c r="F214" s="150" t="s">
        <v>66</v>
      </c>
      <c r="G214" s="150" t="s">
        <v>170</v>
      </c>
      <c r="H214" s="150" t="s">
        <v>1142</v>
      </c>
      <c r="I214" s="151">
        <v>1</v>
      </c>
      <c r="K214" s="11"/>
      <c r="L214" s="7"/>
    </row>
    <row r="215" spans="1:12" s="6" customFormat="1" ht="11.25">
      <c r="A215" s="4" t="s">
        <v>565</v>
      </c>
      <c r="B215" s="150">
        <v>2205</v>
      </c>
      <c r="C215" s="150" t="s">
        <v>1144</v>
      </c>
      <c r="D215" s="150" t="s">
        <v>410</v>
      </c>
      <c r="E215" s="150" t="s">
        <v>1106</v>
      </c>
      <c r="F215" s="150" t="s">
        <v>66</v>
      </c>
      <c r="G215" s="150" t="s">
        <v>170</v>
      </c>
      <c r="H215" s="150" t="s">
        <v>1142</v>
      </c>
      <c r="I215" s="151">
        <v>5</v>
      </c>
      <c r="K215" s="11"/>
      <c r="L215" s="11"/>
    </row>
    <row r="216" spans="1:12" s="6" customFormat="1" ht="11.25">
      <c r="A216" s="4" t="s">
        <v>566</v>
      </c>
      <c r="B216" s="150">
        <v>2246</v>
      </c>
      <c r="C216" s="150" t="s">
        <v>605</v>
      </c>
      <c r="D216" s="150" t="s">
        <v>157</v>
      </c>
      <c r="E216" s="150" t="s">
        <v>104</v>
      </c>
      <c r="F216" s="150" t="s">
        <v>81</v>
      </c>
      <c r="G216" s="150" t="s">
        <v>82</v>
      </c>
      <c r="H216" s="150" t="s">
        <v>131</v>
      </c>
      <c r="I216" s="151">
        <v>4</v>
      </c>
      <c r="K216" s="11"/>
      <c r="L216" s="7"/>
    </row>
    <row r="217" spans="1:12" s="6" customFormat="1" ht="11.25">
      <c r="A217" s="4" t="s">
        <v>568</v>
      </c>
      <c r="B217" s="150">
        <v>2298</v>
      </c>
      <c r="C217" s="150" t="s">
        <v>461</v>
      </c>
      <c r="D217" s="150" t="s">
        <v>607</v>
      </c>
      <c r="E217" s="150" t="s">
        <v>1106</v>
      </c>
      <c r="F217" s="150" t="s">
        <v>81</v>
      </c>
      <c r="G217" s="150" t="s">
        <v>82</v>
      </c>
      <c r="H217" s="150" t="s">
        <v>548</v>
      </c>
      <c r="I217" s="151">
        <v>3</v>
      </c>
      <c r="K217" s="11"/>
      <c r="L217" s="7"/>
    </row>
    <row r="218" spans="1:11" s="6" customFormat="1" ht="11.25">
      <c r="A218" s="4" t="s">
        <v>570</v>
      </c>
      <c r="B218" s="148">
        <v>2318</v>
      </c>
      <c r="C218" s="150" t="s">
        <v>610</v>
      </c>
      <c r="D218" s="150" t="s">
        <v>611</v>
      </c>
      <c r="E218" s="150" t="s">
        <v>104</v>
      </c>
      <c r="F218" s="150" t="s">
        <v>81</v>
      </c>
      <c r="G218" s="150" t="s">
        <v>87</v>
      </c>
      <c r="H218" s="150" t="s">
        <v>164</v>
      </c>
      <c r="I218" s="151">
        <v>5</v>
      </c>
      <c r="K218" s="11"/>
    </row>
    <row r="219" spans="1:12" s="6" customFormat="1" ht="11.25">
      <c r="A219" s="4" t="s">
        <v>572</v>
      </c>
      <c r="B219" s="150">
        <v>2327</v>
      </c>
      <c r="C219" s="150" t="s">
        <v>613</v>
      </c>
      <c r="D219" s="150" t="s">
        <v>337</v>
      </c>
      <c r="E219" s="150" t="s">
        <v>104</v>
      </c>
      <c r="F219" s="150" t="s">
        <v>66</v>
      </c>
      <c r="G219" s="150" t="s">
        <v>170</v>
      </c>
      <c r="H219" s="150" t="s">
        <v>328</v>
      </c>
      <c r="I219" s="151">
        <v>2</v>
      </c>
      <c r="K219" s="11"/>
      <c r="L219" s="7"/>
    </row>
    <row r="220" spans="1:12" s="6" customFormat="1" ht="11.25">
      <c r="A220" s="4" t="s">
        <v>574</v>
      </c>
      <c r="B220" s="150">
        <v>2332</v>
      </c>
      <c r="C220" s="150" t="s">
        <v>615</v>
      </c>
      <c r="D220" s="150" t="s">
        <v>616</v>
      </c>
      <c r="E220" s="150" t="s">
        <v>1106</v>
      </c>
      <c r="F220" s="150" t="s">
        <v>66</v>
      </c>
      <c r="G220" s="150" t="s">
        <v>170</v>
      </c>
      <c r="H220" s="150" t="s">
        <v>309</v>
      </c>
      <c r="I220" s="151" t="s">
        <v>104</v>
      </c>
      <c r="K220" s="11"/>
      <c r="L220" s="11"/>
    </row>
    <row r="221" spans="1:14" s="106" customFormat="1" ht="12.75">
      <c r="A221" s="4" t="s">
        <v>575</v>
      </c>
      <c r="B221" s="150">
        <v>2341</v>
      </c>
      <c r="C221" s="150" t="s">
        <v>618</v>
      </c>
      <c r="D221" s="150" t="s">
        <v>619</v>
      </c>
      <c r="E221" s="150" t="s">
        <v>1106</v>
      </c>
      <c r="F221" s="150" t="s">
        <v>66</v>
      </c>
      <c r="G221" s="150" t="s">
        <v>67</v>
      </c>
      <c r="H221" s="150" t="s">
        <v>1142</v>
      </c>
      <c r="I221" s="151">
        <v>1</v>
      </c>
      <c r="J221" s="6"/>
      <c r="K221" s="11"/>
      <c r="L221" s="7"/>
      <c r="M221" s="8"/>
      <c r="N221" s="110"/>
    </row>
    <row r="222" spans="1:12" s="6" customFormat="1" ht="11.25">
      <c r="A222" s="4" t="s">
        <v>577</v>
      </c>
      <c r="B222" s="150">
        <v>2356</v>
      </c>
      <c r="C222" s="150" t="s">
        <v>622</v>
      </c>
      <c r="D222" s="150" t="s">
        <v>154</v>
      </c>
      <c r="E222" s="150" t="s">
        <v>104</v>
      </c>
      <c r="F222" s="150" t="s">
        <v>66</v>
      </c>
      <c r="G222" s="150" t="s">
        <v>170</v>
      </c>
      <c r="H222" s="150" t="s">
        <v>328</v>
      </c>
      <c r="I222" s="151">
        <v>2</v>
      </c>
      <c r="K222" s="11"/>
      <c r="L222" s="7"/>
    </row>
    <row r="223" spans="1:12" s="6" customFormat="1" ht="11.25">
      <c r="A223" s="4" t="s">
        <v>579</v>
      </c>
      <c r="B223" s="150">
        <v>2367</v>
      </c>
      <c r="C223" s="150" t="s">
        <v>624</v>
      </c>
      <c r="D223" s="150" t="s">
        <v>337</v>
      </c>
      <c r="E223" s="150" t="s">
        <v>104</v>
      </c>
      <c r="F223" s="150" t="s">
        <v>66</v>
      </c>
      <c r="G223" s="150" t="s">
        <v>67</v>
      </c>
      <c r="H223" s="150" t="s">
        <v>201</v>
      </c>
      <c r="I223" s="151">
        <v>4</v>
      </c>
      <c r="K223" s="11"/>
      <c r="L223" s="7"/>
    </row>
    <row r="224" spans="1:12" s="6" customFormat="1" ht="11.25">
      <c r="A224" s="4" t="s">
        <v>581</v>
      </c>
      <c r="B224" s="150">
        <v>2368</v>
      </c>
      <c r="C224" s="150" t="s">
        <v>626</v>
      </c>
      <c r="D224" s="150" t="s">
        <v>327</v>
      </c>
      <c r="E224" s="150" t="s">
        <v>104</v>
      </c>
      <c r="F224" s="150" t="s">
        <v>66</v>
      </c>
      <c r="G224" s="150" t="s">
        <v>170</v>
      </c>
      <c r="H224" s="150" t="s">
        <v>233</v>
      </c>
      <c r="I224" s="151">
        <v>4</v>
      </c>
      <c r="K224" s="11"/>
      <c r="L224" s="114"/>
    </row>
    <row r="225" spans="1:12" s="6" customFormat="1" ht="11.25">
      <c r="A225" s="4" t="s">
        <v>584</v>
      </c>
      <c r="B225" s="150">
        <v>2369</v>
      </c>
      <c r="C225" s="150" t="s">
        <v>626</v>
      </c>
      <c r="D225" s="150" t="s">
        <v>628</v>
      </c>
      <c r="E225" s="150" t="s">
        <v>104</v>
      </c>
      <c r="F225" s="150" t="s">
        <v>66</v>
      </c>
      <c r="G225" s="150" t="s">
        <v>170</v>
      </c>
      <c r="H225" s="150" t="s">
        <v>233</v>
      </c>
      <c r="I225" s="151">
        <v>3</v>
      </c>
      <c r="K225" s="11"/>
      <c r="L225" s="7"/>
    </row>
    <row r="226" spans="1:12" s="6" customFormat="1" ht="11.25">
      <c r="A226" s="4" t="s">
        <v>586</v>
      </c>
      <c r="B226" s="148">
        <v>2374</v>
      </c>
      <c r="C226" s="150" t="s">
        <v>630</v>
      </c>
      <c r="D226" s="150" t="s">
        <v>631</v>
      </c>
      <c r="E226" s="150" t="s">
        <v>1105</v>
      </c>
      <c r="F226" s="150" t="s">
        <v>66</v>
      </c>
      <c r="G226" s="150" t="s">
        <v>170</v>
      </c>
      <c r="H226" s="150" t="s">
        <v>233</v>
      </c>
      <c r="I226" s="151">
        <v>2</v>
      </c>
      <c r="K226" s="11"/>
      <c r="L226" s="7"/>
    </row>
    <row r="227" spans="1:15" s="2" customFormat="1" ht="11.25">
      <c r="A227" s="4" t="s">
        <v>587</v>
      </c>
      <c r="B227" s="146">
        <v>2390</v>
      </c>
      <c r="C227" s="146" t="s">
        <v>634</v>
      </c>
      <c r="D227" s="146" t="s">
        <v>98</v>
      </c>
      <c r="E227" s="146" t="s">
        <v>1105</v>
      </c>
      <c r="F227" s="146" t="s">
        <v>66</v>
      </c>
      <c r="G227" s="146" t="s">
        <v>170</v>
      </c>
      <c r="H227" s="146" t="s">
        <v>328</v>
      </c>
      <c r="I227" s="147">
        <v>1</v>
      </c>
      <c r="J227" s="6"/>
      <c r="K227" s="11"/>
      <c r="L227" s="11"/>
      <c r="M227" s="7"/>
      <c r="N227" s="11"/>
      <c r="O227" s="11"/>
    </row>
    <row r="228" spans="1:12" s="6" customFormat="1" ht="11.25">
      <c r="A228" s="4" t="s">
        <v>588</v>
      </c>
      <c r="B228" s="150">
        <v>2395</v>
      </c>
      <c r="C228" s="150" t="s">
        <v>636</v>
      </c>
      <c r="D228" s="150" t="s">
        <v>117</v>
      </c>
      <c r="E228" s="150" t="s">
        <v>1105</v>
      </c>
      <c r="F228" s="150" t="s">
        <v>81</v>
      </c>
      <c r="G228" s="150" t="s">
        <v>87</v>
      </c>
      <c r="H228" s="150" t="s">
        <v>637</v>
      </c>
      <c r="I228" s="151">
        <v>4</v>
      </c>
      <c r="K228" s="11"/>
      <c r="L228" s="11"/>
    </row>
    <row r="229" spans="1:12" s="6" customFormat="1" ht="11.25">
      <c r="A229" s="4" t="s">
        <v>590</v>
      </c>
      <c r="B229" s="150">
        <v>2396</v>
      </c>
      <c r="C229" s="150" t="s">
        <v>636</v>
      </c>
      <c r="D229" s="150" t="s">
        <v>80</v>
      </c>
      <c r="E229" s="150" t="s">
        <v>104</v>
      </c>
      <c r="F229" s="150" t="s">
        <v>81</v>
      </c>
      <c r="G229" s="150" t="s">
        <v>87</v>
      </c>
      <c r="H229" s="150" t="s">
        <v>637</v>
      </c>
      <c r="I229" s="151">
        <v>4</v>
      </c>
      <c r="K229" s="11"/>
      <c r="L229" s="7"/>
    </row>
    <row r="230" spans="1:11" s="6" customFormat="1" ht="11.25">
      <c r="A230" s="4" t="s">
        <v>592</v>
      </c>
      <c r="B230" s="148">
        <v>2399</v>
      </c>
      <c r="C230" s="150" t="s">
        <v>640</v>
      </c>
      <c r="D230" s="150" t="s">
        <v>80</v>
      </c>
      <c r="E230" s="150" t="s">
        <v>104</v>
      </c>
      <c r="F230" s="150" t="s">
        <v>81</v>
      </c>
      <c r="G230" s="150" t="s">
        <v>87</v>
      </c>
      <c r="H230" s="150" t="s">
        <v>637</v>
      </c>
      <c r="I230" s="151">
        <v>5</v>
      </c>
      <c r="K230" s="11"/>
    </row>
    <row r="231" spans="1:12" s="6" customFormat="1" ht="11.25">
      <c r="A231" s="4" t="s">
        <v>595</v>
      </c>
      <c r="B231" s="150">
        <v>2402</v>
      </c>
      <c r="C231" s="150" t="s">
        <v>642</v>
      </c>
      <c r="D231" s="150" t="s">
        <v>157</v>
      </c>
      <c r="E231" s="150" t="s">
        <v>104</v>
      </c>
      <c r="F231" s="150" t="s">
        <v>81</v>
      </c>
      <c r="G231" s="150" t="s">
        <v>82</v>
      </c>
      <c r="H231" s="150" t="s">
        <v>131</v>
      </c>
      <c r="I231" s="151">
        <v>5</v>
      </c>
      <c r="K231" s="11"/>
      <c r="L231" s="7"/>
    </row>
    <row r="232" spans="1:12" s="6" customFormat="1" ht="11.25">
      <c r="A232" s="4" t="s">
        <v>597</v>
      </c>
      <c r="B232" s="150">
        <v>2403</v>
      </c>
      <c r="C232" s="150" t="s">
        <v>644</v>
      </c>
      <c r="D232" s="150" t="s">
        <v>337</v>
      </c>
      <c r="E232" s="150" t="s">
        <v>104</v>
      </c>
      <c r="F232" s="150" t="s">
        <v>81</v>
      </c>
      <c r="G232" s="150" t="s">
        <v>87</v>
      </c>
      <c r="H232" s="150" t="s">
        <v>121</v>
      </c>
      <c r="I232" s="151">
        <v>4</v>
      </c>
      <c r="K232" s="11"/>
      <c r="L232" s="7"/>
    </row>
    <row r="233" spans="1:12" s="6" customFormat="1" ht="11.25">
      <c r="A233" s="4" t="s">
        <v>598</v>
      </c>
      <c r="B233" s="150">
        <v>2433</v>
      </c>
      <c r="C233" s="150" t="s">
        <v>649</v>
      </c>
      <c r="D233" s="150" t="s">
        <v>337</v>
      </c>
      <c r="E233" s="150" t="s">
        <v>104</v>
      </c>
      <c r="F233" s="150" t="s">
        <v>66</v>
      </c>
      <c r="G233" s="150" t="s">
        <v>170</v>
      </c>
      <c r="H233" s="150" t="s">
        <v>1142</v>
      </c>
      <c r="I233" s="151">
        <v>1</v>
      </c>
      <c r="K233" s="11"/>
      <c r="L233" s="7"/>
    </row>
    <row r="234" spans="1:11" s="6" customFormat="1" ht="11.25">
      <c r="A234" s="4" t="s">
        <v>601</v>
      </c>
      <c r="B234" s="150">
        <v>2434</v>
      </c>
      <c r="C234" s="150" t="s">
        <v>649</v>
      </c>
      <c r="D234" s="150" t="s">
        <v>454</v>
      </c>
      <c r="E234" s="150" t="s">
        <v>1113</v>
      </c>
      <c r="F234" s="150" t="s">
        <v>66</v>
      </c>
      <c r="G234" s="150" t="s">
        <v>170</v>
      </c>
      <c r="H234" s="150" t="s">
        <v>1142</v>
      </c>
      <c r="I234" s="151" t="s">
        <v>104</v>
      </c>
      <c r="K234" s="11"/>
    </row>
    <row r="235" spans="1:14" s="106" customFormat="1" ht="12.75">
      <c r="A235" s="4" t="s">
        <v>603</v>
      </c>
      <c r="B235" s="150">
        <v>2454</v>
      </c>
      <c r="C235" s="150" t="s">
        <v>654</v>
      </c>
      <c r="D235" s="150" t="s">
        <v>655</v>
      </c>
      <c r="E235" s="150" t="s">
        <v>1113</v>
      </c>
      <c r="F235" s="150" t="s">
        <v>66</v>
      </c>
      <c r="G235" s="150" t="s">
        <v>170</v>
      </c>
      <c r="H235" s="150" t="s">
        <v>1142</v>
      </c>
      <c r="I235" s="151">
        <v>1</v>
      </c>
      <c r="J235" s="6"/>
      <c r="K235" s="11"/>
      <c r="L235" s="7"/>
      <c r="M235" s="8"/>
      <c r="N235" s="110"/>
    </row>
    <row r="236" spans="1:12" s="6" customFormat="1" ht="11.25">
      <c r="A236" s="4" t="s">
        <v>604</v>
      </c>
      <c r="B236" s="150">
        <v>2467</v>
      </c>
      <c r="C236" s="150" t="s">
        <v>1115</v>
      </c>
      <c r="D236" s="150" t="s">
        <v>1037</v>
      </c>
      <c r="E236" s="150" t="s">
        <v>1106</v>
      </c>
      <c r="F236" s="150" t="s">
        <v>66</v>
      </c>
      <c r="G236" s="150" t="s">
        <v>170</v>
      </c>
      <c r="H236" s="150" t="s">
        <v>328</v>
      </c>
      <c r="I236" s="151">
        <v>4</v>
      </c>
      <c r="K236" s="11"/>
      <c r="L236" s="7"/>
    </row>
    <row r="237" spans="1:11" s="6" customFormat="1" ht="11.25">
      <c r="A237" s="4" t="s">
        <v>606</v>
      </c>
      <c r="B237" s="150">
        <v>2472</v>
      </c>
      <c r="C237" s="150" t="s">
        <v>660</v>
      </c>
      <c r="D237" s="150" t="s">
        <v>136</v>
      </c>
      <c r="E237" s="150" t="s">
        <v>1105</v>
      </c>
      <c r="F237" s="150" t="s">
        <v>81</v>
      </c>
      <c r="G237" s="150" t="s">
        <v>87</v>
      </c>
      <c r="H237" s="150" t="s">
        <v>121</v>
      </c>
      <c r="I237" s="151">
        <v>5</v>
      </c>
      <c r="K237" s="11"/>
    </row>
    <row r="238" spans="1:12" s="6" customFormat="1" ht="11.25">
      <c r="A238" s="4" t="s">
        <v>608</v>
      </c>
      <c r="B238" s="150">
        <v>2484</v>
      </c>
      <c r="C238" s="150" t="s">
        <v>662</v>
      </c>
      <c r="D238" s="150" t="s">
        <v>98</v>
      </c>
      <c r="E238" s="150" t="s">
        <v>1105</v>
      </c>
      <c r="F238" s="150" t="s">
        <v>66</v>
      </c>
      <c r="G238" s="150" t="s">
        <v>67</v>
      </c>
      <c r="H238" s="150" t="s">
        <v>146</v>
      </c>
      <c r="I238" s="151">
        <v>2</v>
      </c>
      <c r="K238" s="11"/>
      <c r="L238" s="11"/>
    </row>
    <row r="239" spans="1:12" s="6" customFormat="1" ht="11.25">
      <c r="A239" s="4" t="s">
        <v>609</v>
      </c>
      <c r="B239" s="150">
        <v>2502</v>
      </c>
      <c r="C239" s="150" t="s">
        <v>664</v>
      </c>
      <c r="D239" s="150" t="s">
        <v>117</v>
      </c>
      <c r="E239" s="150" t="s">
        <v>1105</v>
      </c>
      <c r="F239" s="150" t="s">
        <v>81</v>
      </c>
      <c r="G239" s="150" t="s">
        <v>87</v>
      </c>
      <c r="H239" s="150" t="s">
        <v>127</v>
      </c>
      <c r="I239" s="151">
        <v>4</v>
      </c>
      <c r="K239" s="11"/>
      <c r="L239" s="7"/>
    </row>
    <row r="240" spans="1:12" s="6" customFormat="1" ht="11.25">
      <c r="A240" s="4" t="s">
        <v>612</v>
      </c>
      <c r="B240" s="150">
        <v>2503</v>
      </c>
      <c r="C240" s="150" t="s">
        <v>664</v>
      </c>
      <c r="D240" s="150" t="s">
        <v>454</v>
      </c>
      <c r="E240" s="150" t="s">
        <v>104</v>
      </c>
      <c r="F240" s="150" t="s">
        <v>81</v>
      </c>
      <c r="G240" s="150" t="s">
        <v>87</v>
      </c>
      <c r="H240" s="150" t="s">
        <v>127</v>
      </c>
      <c r="I240" s="151">
        <v>5</v>
      </c>
      <c r="K240" s="11"/>
      <c r="L240" s="7"/>
    </row>
    <row r="241" spans="1:11" s="6" customFormat="1" ht="11.25">
      <c r="A241" s="4" t="s">
        <v>614</v>
      </c>
      <c r="B241" s="150">
        <v>2528</v>
      </c>
      <c r="C241" s="150" t="s">
        <v>256</v>
      </c>
      <c r="D241" s="150" t="s">
        <v>200</v>
      </c>
      <c r="E241" s="150" t="s">
        <v>1113</v>
      </c>
      <c r="F241" s="150" t="s">
        <v>81</v>
      </c>
      <c r="G241" s="150" t="s">
        <v>82</v>
      </c>
      <c r="H241" s="150" t="s">
        <v>1154</v>
      </c>
      <c r="I241" s="151">
        <v>3</v>
      </c>
      <c r="K241" s="11"/>
    </row>
    <row r="242" spans="1:12" s="6" customFormat="1" ht="11.25">
      <c r="A242" s="4" t="s">
        <v>617</v>
      </c>
      <c r="B242" s="150">
        <v>2534</v>
      </c>
      <c r="C242" s="150" t="s">
        <v>671</v>
      </c>
      <c r="D242" s="150" t="s">
        <v>107</v>
      </c>
      <c r="E242" s="150" t="s">
        <v>104</v>
      </c>
      <c r="F242" s="150" t="s">
        <v>66</v>
      </c>
      <c r="G242" s="150" t="s">
        <v>170</v>
      </c>
      <c r="H242" s="150" t="s">
        <v>309</v>
      </c>
      <c r="I242" s="151">
        <v>4</v>
      </c>
      <c r="K242" s="11"/>
      <c r="L242" s="7"/>
    </row>
    <row r="243" spans="1:14" s="106" customFormat="1" ht="12.75">
      <c r="A243" s="4" t="s">
        <v>620</v>
      </c>
      <c r="B243" s="150">
        <v>2536</v>
      </c>
      <c r="C243" s="150" t="s">
        <v>673</v>
      </c>
      <c r="D243" s="150" t="s">
        <v>95</v>
      </c>
      <c r="E243" s="150" t="s">
        <v>1105</v>
      </c>
      <c r="F243" s="150" t="s">
        <v>81</v>
      </c>
      <c r="G243" s="150" t="s">
        <v>82</v>
      </c>
      <c r="H243" s="150" t="s">
        <v>1154</v>
      </c>
      <c r="I243" s="151">
        <v>2</v>
      </c>
      <c r="J243" s="6"/>
      <c r="K243" s="11"/>
      <c r="L243" s="7"/>
      <c r="M243" s="8"/>
      <c r="N243" s="110"/>
    </row>
    <row r="244" spans="1:12" s="6" customFormat="1" ht="11.25">
      <c r="A244" s="4" t="s">
        <v>621</v>
      </c>
      <c r="B244" s="150">
        <v>2556</v>
      </c>
      <c r="C244" s="150" t="s">
        <v>675</v>
      </c>
      <c r="D244" s="150" t="s">
        <v>73</v>
      </c>
      <c r="E244" s="150" t="s">
        <v>104</v>
      </c>
      <c r="F244" s="150" t="s">
        <v>66</v>
      </c>
      <c r="G244" s="150" t="s">
        <v>67</v>
      </c>
      <c r="H244" s="150" t="s">
        <v>103</v>
      </c>
      <c r="I244" s="151">
        <v>2</v>
      </c>
      <c r="K244" s="11"/>
      <c r="L244" s="7"/>
    </row>
    <row r="245" spans="1:12" s="6" customFormat="1" ht="11.25">
      <c r="A245" s="4" t="s">
        <v>623</v>
      </c>
      <c r="B245" s="150">
        <v>2560</v>
      </c>
      <c r="C245" s="150" t="s">
        <v>678</v>
      </c>
      <c r="D245" s="150" t="s">
        <v>107</v>
      </c>
      <c r="E245" s="150" t="s">
        <v>104</v>
      </c>
      <c r="F245" s="150" t="s">
        <v>81</v>
      </c>
      <c r="G245" s="150" t="s">
        <v>87</v>
      </c>
      <c r="H245" s="150" t="s">
        <v>164</v>
      </c>
      <c r="I245" s="151">
        <v>3</v>
      </c>
      <c r="K245" s="11"/>
      <c r="L245" s="7"/>
    </row>
    <row r="246" spans="1:12" s="6" customFormat="1" ht="11.25">
      <c r="A246" s="4" t="s">
        <v>625</v>
      </c>
      <c r="B246" s="150">
        <v>2562</v>
      </c>
      <c r="C246" s="150" t="s">
        <v>680</v>
      </c>
      <c r="D246" s="150" t="s">
        <v>681</v>
      </c>
      <c r="E246" s="150" t="s">
        <v>1113</v>
      </c>
      <c r="F246" s="150" t="s">
        <v>66</v>
      </c>
      <c r="G246" s="150" t="s">
        <v>170</v>
      </c>
      <c r="H246" s="150" t="s">
        <v>1142</v>
      </c>
      <c r="I246" s="151">
        <v>1</v>
      </c>
      <c r="K246" s="11"/>
      <c r="L246" s="7"/>
    </row>
    <row r="247" spans="1:12" s="6" customFormat="1" ht="11.25">
      <c r="A247" s="4" t="s">
        <v>627</v>
      </c>
      <c r="B247" s="148">
        <v>2565</v>
      </c>
      <c r="C247" s="150" t="s">
        <v>1031</v>
      </c>
      <c r="D247" s="150" t="s">
        <v>191</v>
      </c>
      <c r="E247" s="150" t="s">
        <v>104</v>
      </c>
      <c r="F247" s="150" t="s">
        <v>66</v>
      </c>
      <c r="G247" s="150" t="s">
        <v>170</v>
      </c>
      <c r="H247" s="150" t="s">
        <v>1142</v>
      </c>
      <c r="I247" s="151">
        <v>5</v>
      </c>
      <c r="K247" s="11"/>
      <c r="L247" s="7"/>
    </row>
    <row r="248" spans="1:11" s="6" customFormat="1" ht="11.25">
      <c r="A248" s="4" t="s">
        <v>629</v>
      </c>
      <c r="B248" s="148">
        <v>2567</v>
      </c>
      <c r="C248" s="150" t="s">
        <v>683</v>
      </c>
      <c r="D248" s="150" t="s">
        <v>80</v>
      </c>
      <c r="E248" s="150" t="s">
        <v>1105</v>
      </c>
      <c r="F248" s="150" t="s">
        <v>66</v>
      </c>
      <c r="G248" s="150" t="s">
        <v>170</v>
      </c>
      <c r="H248" s="150" t="s">
        <v>233</v>
      </c>
      <c r="I248" s="151">
        <v>2</v>
      </c>
      <c r="K248" s="11"/>
    </row>
    <row r="249" spans="1:12" s="6" customFormat="1" ht="11.25">
      <c r="A249" s="4" t="s">
        <v>632</v>
      </c>
      <c r="B249" s="150">
        <v>2568</v>
      </c>
      <c r="C249" s="150" t="s">
        <v>685</v>
      </c>
      <c r="D249" s="150" t="s">
        <v>686</v>
      </c>
      <c r="E249" s="150" t="s">
        <v>1113</v>
      </c>
      <c r="F249" s="150" t="s">
        <v>66</v>
      </c>
      <c r="G249" s="150" t="s">
        <v>170</v>
      </c>
      <c r="H249" s="150" t="s">
        <v>338</v>
      </c>
      <c r="I249" s="151">
        <v>1</v>
      </c>
      <c r="K249" s="11"/>
      <c r="L249" s="11"/>
    </row>
    <row r="250" spans="1:12" s="6" customFormat="1" ht="11.25">
      <c r="A250" s="4" t="s">
        <v>633</v>
      </c>
      <c r="B250" s="150">
        <v>2570</v>
      </c>
      <c r="C250" s="150" t="s">
        <v>688</v>
      </c>
      <c r="D250" s="150" t="s">
        <v>124</v>
      </c>
      <c r="E250" s="150" t="s">
        <v>1106</v>
      </c>
      <c r="F250" s="150" t="s">
        <v>81</v>
      </c>
      <c r="G250" s="150" t="s">
        <v>87</v>
      </c>
      <c r="H250" s="150" t="s">
        <v>108</v>
      </c>
      <c r="I250" s="151">
        <v>3</v>
      </c>
      <c r="K250" s="11"/>
      <c r="L250" s="10"/>
    </row>
    <row r="251" spans="1:11" s="6" customFormat="1" ht="11.25">
      <c r="A251" s="4" t="s">
        <v>635</v>
      </c>
      <c r="B251" s="150">
        <v>2573</v>
      </c>
      <c r="C251" s="150" t="s">
        <v>690</v>
      </c>
      <c r="D251" s="150" t="s">
        <v>107</v>
      </c>
      <c r="E251" s="150" t="s">
        <v>1105</v>
      </c>
      <c r="F251" s="150" t="s">
        <v>81</v>
      </c>
      <c r="G251" s="150" t="s">
        <v>87</v>
      </c>
      <c r="H251" s="150" t="s">
        <v>111</v>
      </c>
      <c r="I251" s="151">
        <v>3</v>
      </c>
      <c r="K251" s="11"/>
    </row>
    <row r="252" spans="1:12" s="6" customFormat="1" ht="11.25">
      <c r="A252" s="4" t="s">
        <v>638</v>
      </c>
      <c r="B252" s="150">
        <v>2577</v>
      </c>
      <c r="C252" s="150" t="s">
        <v>394</v>
      </c>
      <c r="D252" s="150" t="s">
        <v>692</v>
      </c>
      <c r="E252" s="150" t="s">
        <v>104</v>
      </c>
      <c r="F252" s="150" t="s">
        <v>66</v>
      </c>
      <c r="G252" s="150" t="s">
        <v>170</v>
      </c>
      <c r="H252" s="150" t="s">
        <v>328</v>
      </c>
      <c r="I252" s="151">
        <v>3</v>
      </c>
      <c r="K252" s="11"/>
      <c r="L252" s="7"/>
    </row>
    <row r="253" spans="1:12" s="6" customFormat="1" ht="11.25">
      <c r="A253" s="4" t="s">
        <v>639</v>
      </c>
      <c r="B253" s="150">
        <v>2583</v>
      </c>
      <c r="C253" s="150" t="s">
        <v>694</v>
      </c>
      <c r="D253" s="150" t="s">
        <v>102</v>
      </c>
      <c r="E253" s="150" t="s">
        <v>104</v>
      </c>
      <c r="F253" s="150" t="s">
        <v>81</v>
      </c>
      <c r="G253" s="150" t="s">
        <v>82</v>
      </c>
      <c r="H253" s="150" t="s">
        <v>548</v>
      </c>
      <c r="I253" s="151">
        <v>5</v>
      </c>
      <c r="K253" s="11"/>
      <c r="L253" s="7"/>
    </row>
    <row r="254" spans="1:12" s="6" customFormat="1" ht="11.25">
      <c r="A254" s="4" t="s">
        <v>641</v>
      </c>
      <c r="B254" s="150">
        <v>2589</v>
      </c>
      <c r="C254" s="150" t="s">
        <v>696</v>
      </c>
      <c r="D254" s="150" t="s">
        <v>697</v>
      </c>
      <c r="E254" s="150" t="s">
        <v>104</v>
      </c>
      <c r="F254" s="150" t="s">
        <v>81</v>
      </c>
      <c r="G254" s="150" t="s">
        <v>87</v>
      </c>
      <c r="H254" s="150" t="s">
        <v>121</v>
      </c>
      <c r="I254" s="151">
        <v>4</v>
      </c>
      <c r="K254" s="11"/>
      <c r="L254" s="7"/>
    </row>
    <row r="255" spans="1:12" s="6" customFormat="1" ht="11.25">
      <c r="A255" s="4" t="s">
        <v>643</v>
      </c>
      <c r="B255" s="150">
        <v>2590</v>
      </c>
      <c r="C255" s="150" t="s">
        <v>699</v>
      </c>
      <c r="D255" s="150" t="s">
        <v>700</v>
      </c>
      <c r="E255" s="150" t="s">
        <v>1113</v>
      </c>
      <c r="F255" s="150" t="s">
        <v>81</v>
      </c>
      <c r="G255" s="150" t="s">
        <v>87</v>
      </c>
      <c r="H255" s="150" t="s">
        <v>121</v>
      </c>
      <c r="I255" s="151">
        <v>1</v>
      </c>
      <c r="K255" s="11"/>
      <c r="L255" s="7"/>
    </row>
    <row r="256" spans="1:14" s="106" customFormat="1" ht="12.75">
      <c r="A256" s="4" t="s">
        <v>645</v>
      </c>
      <c r="B256" s="150">
        <v>2596</v>
      </c>
      <c r="C256" s="150" t="s">
        <v>405</v>
      </c>
      <c r="D256" s="150" t="s">
        <v>107</v>
      </c>
      <c r="E256" s="150" t="s">
        <v>1105</v>
      </c>
      <c r="F256" s="150" t="s">
        <v>66</v>
      </c>
      <c r="G256" s="150" t="s">
        <v>170</v>
      </c>
      <c r="H256" s="150" t="s">
        <v>233</v>
      </c>
      <c r="I256" s="151">
        <v>1</v>
      </c>
      <c r="J256" s="6"/>
      <c r="K256" s="11"/>
      <c r="L256" s="7"/>
      <c r="M256" s="8"/>
      <c r="N256" s="110"/>
    </row>
    <row r="257" spans="1:14" s="106" customFormat="1" ht="12.75">
      <c r="A257" s="4" t="s">
        <v>647</v>
      </c>
      <c r="B257" s="150">
        <v>2603</v>
      </c>
      <c r="C257" s="150" t="s">
        <v>705</v>
      </c>
      <c r="D257" s="150" t="s">
        <v>124</v>
      </c>
      <c r="E257" s="150" t="s">
        <v>1106</v>
      </c>
      <c r="F257" s="150" t="s">
        <v>66</v>
      </c>
      <c r="G257" s="150" t="s">
        <v>67</v>
      </c>
      <c r="H257" s="150" t="s">
        <v>706</v>
      </c>
      <c r="I257" s="151">
        <v>5</v>
      </c>
      <c r="J257" s="6"/>
      <c r="K257" s="11"/>
      <c r="L257" s="7"/>
      <c r="M257" s="8"/>
      <c r="N257" s="110"/>
    </row>
    <row r="258" spans="1:12" s="6" customFormat="1" ht="11.25">
      <c r="A258" s="4" t="s">
        <v>648</v>
      </c>
      <c r="B258" s="150">
        <v>2604</v>
      </c>
      <c r="C258" s="150" t="s">
        <v>708</v>
      </c>
      <c r="D258" s="150" t="s">
        <v>120</v>
      </c>
      <c r="E258" s="150" t="s">
        <v>1105</v>
      </c>
      <c r="F258" s="150" t="s">
        <v>66</v>
      </c>
      <c r="G258" s="150" t="s">
        <v>67</v>
      </c>
      <c r="H258" s="150" t="s">
        <v>706</v>
      </c>
      <c r="I258" s="151">
        <v>4</v>
      </c>
      <c r="K258" s="11"/>
      <c r="L258" s="11"/>
    </row>
    <row r="259" spans="1:12" s="6" customFormat="1" ht="11.25">
      <c r="A259" s="4" t="s">
        <v>650</v>
      </c>
      <c r="B259" s="150">
        <v>2605</v>
      </c>
      <c r="C259" s="150" t="s">
        <v>708</v>
      </c>
      <c r="D259" s="150" t="s">
        <v>454</v>
      </c>
      <c r="E259" s="150" t="s">
        <v>104</v>
      </c>
      <c r="F259" s="150" t="s">
        <v>66</v>
      </c>
      <c r="G259" s="150" t="s">
        <v>67</v>
      </c>
      <c r="H259" s="150" t="s">
        <v>706</v>
      </c>
      <c r="I259" s="151">
        <v>4</v>
      </c>
      <c r="K259" s="11"/>
      <c r="L259" s="11"/>
    </row>
    <row r="260" spans="1:14" s="106" customFormat="1" ht="12.75">
      <c r="A260" s="4" t="s">
        <v>651</v>
      </c>
      <c r="B260" s="146">
        <v>2606</v>
      </c>
      <c r="C260" s="146" t="s">
        <v>708</v>
      </c>
      <c r="D260" s="146" t="s">
        <v>628</v>
      </c>
      <c r="E260" s="146" t="s">
        <v>104</v>
      </c>
      <c r="F260" s="146" t="s">
        <v>66</v>
      </c>
      <c r="G260" s="146" t="s">
        <v>67</v>
      </c>
      <c r="H260" s="146" t="s">
        <v>706</v>
      </c>
      <c r="I260" s="147">
        <v>5</v>
      </c>
      <c r="J260" s="6"/>
      <c r="K260" s="11"/>
      <c r="L260" s="7"/>
      <c r="M260" s="8"/>
      <c r="N260" s="110"/>
    </row>
    <row r="261" spans="1:14" s="106" customFormat="1" ht="12.75">
      <c r="A261" s="4" t="s">
        <v>652</v>
      </c>
      <c r="B261" s="150">
        <v>2607</v>
      </c>
      <c r="C261" s="150" t="s">
        <v>712</v>
      </c>
      <c r="D261" s="150" t="s">
        <v>713</v>
      </c>
      <c r="E261" s="150" t="s">
        <v>1105</v>
      </c>
      <c r="F261" s="150" t="s">
        <v>66</v>
      </c>
      <c r="G261" s="150" t="s">
        <v>67</v>
      </c>
      <c r="H261" s="150" t="s">
        <v>706</v>
      </c>
      <c r="I261" s="151">
        <v>5</v>
      </c>
      <c r="J261" s="6"/>
      <c r="K261" s="11"/>
      <c r="L261" s="7"/>
      <c r="M261" s="8"/>
      <c r="N261" s="110"/>
    </row>
    <row r="262" spans="1:15" s="5" customFormat="1" ht="11.25">
      <c r="A262" s="4" t="s">
        <v>653</v>
      </c>
      <c r="B262" s="150">
        <v>2614</v>
      </c>
      <c r="C262" s="150" t="s">
        <v>716</v>
      </c>
      <c r="D262" s="150" t="s">
        <v>154</v>
      </c>
      <c r="E262" s="150" t="s">
        <v>1105</v>
      </c>
      <c r="F262" s="150" t="s">
        <v>81</v>
      </c>
      <c r="G262" s="150" t="s">
        <v>82</v>
      </c>
      <c r="H262" s="150" t="s">
        <v>1154</v>
      </c>
      <c r="I262" s="151">
        <v>5</v>
      </c>
      <c r="J262" s="6"/>
      <c r="K262" s="11"/>
      <c r="L262" s="11"/>
      <c r="M262" s="6"/>
      <c r="N262" s="6"/>
      <c r="O262" s="6"/>
    </row>
    <row r="263" spans="1:15" s="5" customFormat="1" ht="11.25">
      <c r="A263" s="4" t="s">
        <v>656</v>
      </c>
      <c r="B263" s="146">
        <v>2621</v>
      </c>
      <c r="C263" s="146" t="s">
        <v>718</v>
      </c>
      <c r="D263" s="146" t="s">
        <v>470</v>
      </c>
      <c r="E263" s="146" t="s">
        <v>1106</v>
      </c>
      <c r="F263" s="146" t="s">
        <v>81</v>
      </c>
      <c r="G263" s="146" t="s">
        <v>82</v>
      </c>
      <c r="H263" s="146" t="s">
        <v>1154</v>
      </c>
      <c r="I263" s="147">
        <v>5</v>
      </c>
      <c r="J263" s="6"/>
      <c r="K263" s="11"/>
      <c r="L263" s="7"/>
      <c r="M263" s="6"/>
      <c r="N263" s="6"/>
      <c r="O263" s="6"/>
    </row>
    <row r="264" spans="1:15" s="5" customFormat="1" ht="11.25">
      <c r="A264" s="4" t="s">
        <v>657</v>
      </c>
      <c r="B264" s="150">
        <v>2631</v>
      </c>
      <c r="C264" s="150" t="s">
        <v>723</v>
      </c>
      <c r="D264" s="150" t="s">
        <v>724</v>
      </c>
      <c r="E264" s="150" t="s">
        <v>1106</v>
      </c>
      <c r="F264" s="150" t="s">
        <v>66</v>
      </c>
      <c r="G264" s="150" t="s">
        <v>170</v>
      </c>
      <c r="H264" s="150" t="s">
        <v>328</v>
      </c>
      <c r="I264" s="151">
        <v>5</v>
      </c>
      <c r="J264" s="6"/>
      <c r="K264" s="11"/>
      <c r="L264" s="6"/>
      <c r="M264" s="6"/>
      <c r="N264" s="6"/>
      <c r="O264" s="6"/>
    </row>
    <row r="265" spans="1:15" s="5" customFormat="1" ht="11.25">
      <c r="A265" s="4" t="s">
        <v>658</v>
      </c>
      <c r="B265" s="150">
        <v>2632</v>
      </c>
      <c r="C265" s="150" t="s">
        <v>726</v>
      </c>
      <c r="D265" s="150" t="s">
        <v>154</v>
      </c>
      <c r="E265" s="150" t="s">
        <v>104</v>
      </c>
      <c r="F265" s="150" t="s">
        <v>81</v>
      </c>
      <c r="G265" s="150" t="s">
        <v>82</v>
      </c>
      <c r="H265" s="150" t="s">
        <v>1154</v>
      </c>
      <c r="I265" s="151">
        <v>5</v>
      </c>
      <c r="J265" s="6"/>
      <c r="K265" s="11"/>
      <c r="L265" s="7"/>
      <c r="M265" s="6"/>
      <c r="N265" s="6"/>
      <c r="O265" s="6"/>
    </row>
    <row r="266" spans="1:15" s="5" customFormat="1" ht="11.25">
      <c r="A266" s="4" t="s">
        <v>659</v>
      </c>
      <c r="B266" s="150">
        <v>2635</v>
      </c>
      <c r="C266" s="150" t="s">
        <v>728</v>
      </c>
      <c r="D266" s="150" t="s">
        <v>130</v>
      </c>
      <c r="E266" s="150" t="s">
        <v>1113</v>
      </c>
      <c r="F266" s="150" t="s">
        <v>66</v>
      </c>
      <c r="G266" s="150" t="s">
        <v>67</v>
      </c>
      <c r="H266" s="150" t="s">
        <v>706</v>
      </c>
      <c r="I266" s="151">
        <v>4</v>
      </c>
      <c r="J266" s="6"/>
      <c r="K266" s="11"/>
      <c r="L266" s="6"/>
      <c r="M266" s="6"/>
      <c r="N266" s="6"/>
      <c r="O266" s="6"/>
    </row>
    <row r="267" spans="1:15" s="5" customFormat="1" ht="11.25">
      <c r="A267" s="4" t="s">
        <v>661</v>
      </c>
      <c r="B267" s="148">
        <v>2636</v>
      </c>
      <c r="C267" s="150" t="s">
        <v>730</v>
      </c>
      <c r="D267" s="150" t="s">
        <v>191</v>
      </c>
      <c r="E267" s="150" t="s">
        <v>104</v>
      </c>
      <c r="F267" s="150" t="s">
        <v>66</v>
      </c>
      <c r="G267" s="150" t="s">
        <v>67</v>
      </c>
      <c r="H267" s="150" t="s">
        <v>706</v>
      </c>
      <c r="I267" s="151">
        <v>5</v>
      </c>
      <c r="J267" s="6"/>
      <c r="K267" s="11"/>
      <c r="L267" s="6"/>
      <c r="M267" s="6"/>
      <c r="N267" s="6"/>
      <c r="O267" s="6"/>
    </row>
    <row r="268" spans="1:15" s="5" customFormat="1" ht="11.25">
      <c r="A268" s="4" t="s">
        <v>663</v>
      </c>
      <c r="B268" s="150">
        <v>2637</v>
      </c>
      <c r="C268" s="150" t="s">
        <v>732</v>
      </c>
      <c r="D268" s="150" t="s">
        <v>169</v>
      </c>
      <c r="E268" s="150" t="s">
        <v>1113</v>
      </c>
      <c r="F268" s="150" t="s">
        <v>66</v>
      </c>
      <c r="G268" s="150" t="s">
        <v>67</v>
      </c>
      <c r="H268" s="150" t="s">
        <v>146</v>
      </c>
      <c r="I268" s="151" t="s">
        <v>104</v>
      </c>
      <c r="J268" s="6"/>
      <c r="K268" s="11"/>
      <c r="L268" s="10"/>
      <c r="M268" s="6"/>
      <c r="N268" s="6"/>
      <c r="O268" s="6"/>
    </row>
    <row r="269" spans="1:15" s="5" customFormat="1" ht="11.25">
      <c r="A269" s="4" t="s">
        <v>665</v>
      </c>
      <c r="B269" s="150">
        <v>2663</v>
      </c>
      <c r="C269" s="150" t="s">
        <v>735</v>
      </c>
      <c r="D269" s="150" t="s">
        <v>736</v>
      </c>
      <c r="E269" s="150" t="s">
        <v>1105</v>
      </c>
      <c r="F269" s="150" t="s">
        <v>66</v>
      </c>
      <c r="G269" s="150" t="s">
        <v>67</v>
      </c>
      <c r="H269" s="150" t="s">
        <v>706</v>
      </c>
      <c r="I269" s="151">
        <v>5</v>
      </c>
      <c r="J269" s="6"/>
      <c r="K269" s="11"/>
      <c r="L269" s="7"/>
      <c r="M269" s="6"/>
      <c r="N269" s="6"/>
      <c r="O269" s="6"/>
    </row>
    <row r="270" spans="1:15" s="5" customFormat="1" ht="11.25">
      <c r="A270" s="4" t="s">
        <v>666</v>
      </c>
      <c r="B270" s="150">
        <v>2672</v>
      </c>
      <c r="C270" s="150" t="s">
        <v>738</v>
      </c>
      <c r="D270" s="150" t="s">
        <v>739</v>
      </c>
      <c r="E270" s="150" t="s">
        <v>104</v>
      </c>
      <c r="F270" s="150" t="s">
        <v>66</v>
      </c>
      <c r="G270" s="150" t="s">
        <v>170</v>
      </c>
      <c r="H270" s="150" t="s">
        <v>309</v>
      </c>
      <c r="I270" s="151" t="s">
        <v>104</v>
      </c>
      <c r="J270" s="6"/>
      <c r="K270" s="11"/>
      <c r="L270" s="6"/>
      <c r="M270" s="6"/>
      <c r="N270" s="6"/>
      <c r="O270" s="6"/>
    </row>
    <row r="271" spans="1:15" s="5" customFormat="1" ht="11.25">
      <c r="A271" s="4" t="s">
        <v>667</v>
      </c>
      <c r="B271" s="150">
        <v>2676</v>
      </c>
      <c r="C271" s="150" t="s">
        <v>741</v>
      </c>
      <c r="D271" s="150" t="s">
        <v>154</v>
      </c>
      <c r="E271" s="150" t="s">
        <v>1113</v>
      </c>
      <c r="F271" s="150" t="s">
        <v>66</v>
      </c>
      <c r="G271" s="150" t="s">
        <v>170</v>
      </c>
      <c r="H271" s="150" t="s">
        <v>309</v>
      </c>
      <c r="I271" s="151" t="s">
        <v>104</v>
      </c>
      <c r="J271" s="6"/>
      <c r="K271" s="11"/>
      <c r="L271" s="7"/>
      <c r="M271" s="6"/>
      <c r="N271" s="6"/>
      <c r="O271" s="6"/>
    </row>
    <row r="272" spans="1:15" s="5" customFormat="1" ht="11.25">
      <c r="A272" s="4" t="s">
        <v>669</v>
      </c>
      <c r="B272" s="150">
        <v>2678</v>
      </c>
      <c r="C272" s="150" t="s">
        <v>743</v>
      </c>
      <c r="D272" s="150" t="s">
        <v>377</v>
      </c>
      <c r="E272" s="150" t="s">
        <v>104</v>
      </c>
      <c r="F272" s="150" t="s">
        <v>66</v>
      </c>
      <c r="G272" s="150" t="s">
        <v>170</v>
      </c>
      <c r="H272" s="150" t="s">
        <v>309</v>
      </c>
      <c r="I272" s="151" t="s">
        <v>104</v>
      </c>
      <c r="J272" s="6"/>
      <c r="K272" s="11"/>
      <c r="L272" s="11"/>
      <c r="M272" s="6"/>
      <c r="N272" s="6"/>
      <c r="O272" s="6"/>
    </row>
    <row r="273" spans="1:15" s="5" customFormat="1" ht="11.25">
      <c r="A273" s="4" t="s">
        <v>670</v>
      </c>
      <c r="B273" s="150">
        <v>2679</v>
      </c>
      <c r="C273" s="150" t="s">
        <v>569</v>
      </c>
      <c r="D273" s="150" t="s">
        <v>583</v>
      </c>
      <c r="E273" s="150" t="s">
        <v>1113</v>
      </c>
      <c r="F273" s="150" t="s">
        <v>81</v>
      </c>
      <c r="G273" s="150" t="s">
        <v>87</v>
      </c>
      <c r="H273" s="150" t="s">
        <v>111</v>
      </c>
      <c r="I273" s="151">
        <v>3</v>
      </c>
      <c r="J273" s="6"/>
      <c r="K273" s="11"/>
      <c r="L273" s="7"/>
      <c r="M273" s="6"/>
      <c r="N273" s="6"/>
      <c r="O273" s="6"/>
    </row>
    <row r="274" spans="1:15" s="5" customFormat="1" ht="11.25">
      <c r="A274" s="4" t="s">
        <v>672</v>
      </c>
      <c r="B274" s="150">
        <v>2681</v>
      </c>
      <c r="C274" s="150" t="s">
        <v>746</v>
      </c>
      <c r="D274" s="150" t="s">
        <v>747</v>
      </c>
      <c r="E274" s="150" t="s">
        <v>104</v>
      </c>
      <c r="F274" s="150" t="s">
        <v>81</v>
      </c>
      <c r="G274" s="150" t="s">
        <v>82</v>
      </c>
      <c r="H274" s="150" t="s">
        <v>237</v>
      </c>
      <c r="I274" s="151">
        <v>4</v>
      </c>
      <c r="J274" s="6"/>
      <c r="K274" s="11"/>
      <c r="L274" s="10"/>
      <c r="M274" s="6"/>
      <c r="N274" s="6"/>
      <c r="O274" s="6"/>
    </row>
    <row r="275" spans="1:15" s="5" customFormat="1" ht="11.25">
      <c r="A275" s="4" t="s">
        <v>674</v>
      </c>
      <c r="B275" s="150">
        <v>2684</v>
      </c>
      <c r="C275" s="150" t="s">
        <v>749</v>
      </c>
      <c r="D275" s="150" t="s">
        <v>80</v>
      </c>
      <c r="E275" s="150" t="s">
        <v>104</v>
      </c>
      <c r="F275" s="150" t="s">
        <v>81</v>
      </c>
      <c r="G275" s="150" t="s">
        <v>82</v>
      </c>
      <c r="H275" s="150" t="s">
        <v>269</v>
      </c>
      <c r="I275" s="151">
        <v>2</v>
      </c>
      <c r="J275" s="6"/>
      <c r="K275" s="11"/>
      <c r="L275" s="7"/>
      <c r="M275" s="6"/>
      <c r="N275" s="6"/>
      <c r="O275" s="6"/>
    </row>
    <row r="276" spans="1:15" s="5" customFormat="1" ht="11.25">
      <c r="A276" s="4" t="s">
        <v>676</v>
      </c>
      <c r="B276" s="150">
        <v>2692</v>
      </c>
      <c r="C276" s="150" t="s">
        <v>752</v>
      </c>
      <c r="D276" s="150" t="s">
        <v>753</v>
      </c>
      <c r="E276" s="150" t="s">
        <v>1106</v>
      </c>
      <c r="F276" s="150" t="s">
        <v>66</v>
      </c>
      <c r="G276" s="150" t="s">
        <v>170</v>
      </c>
      <c r="H276" s="150" t="s">
        <v>403</v>
      </c>
      <c r="I276" s="151">
        <v>4</v>
      </c>
      <c r="J276" s="6"/>
      <c r="K276" s="11"/>
      <c r="L276" s="7"/>
      <c r="M276" s="6"/>
      <c r="N276" s="6"/>
      <c r="O276" s="6"/>
    </row>
    <row r="277" spans="1:15" s="5" customFormat="1" ht="11.25">
      <c r="A277" s="4" t="s">
        <v>677</v>
      </c>
      <c r="B277" s="148">
        <v>2694</v>
      </c>
      <c r="C277" s="150" t="s">
        <v>755</v>
      </c>
      <c r="D277" s="150" t="s">
        <v>80</v>
      </c>
      <c r="E277" s="150" t="s">
        <v>1113</v>
      </c>
      <c r="F277" s="150" t="s">
        <v>81</v>
      </c>
      <c r="G277" s="150" t="s">
        <v>87</v>
      </c>
      <c r="H277" s="150" t="s">
        <v>127</v>
      </c>
      <c r="I277" s="151">
        <v>1</v>
      </c>
      <c r="J277" s="6"/>
      <c r="K277" s="11"/>
      <c r="L277" s="7"/>
      <c r="M277" s="6"/>
      <c r="N277" s="6"/>
      <c r="O277" s="6"/>
    </row>
    <row r="278" spans="1:15" s="5" customFormat="1" ht="11.25">
      <c r="A278" s="4" t="s">
        <v>679</v>
      </c>
      <c r="B278" s="150">
        <v>2700</v>
      </c>
      <c r="C278" s="150" t="s">
        <v>279</v>
      </c>
      <c r="D278" s="150" t="s">
        <v>757</v>
      </c>
      <c r="E278" s="150" t="s">
        <v>1113</v>
      </c>
      <c r="F278" s="150" t="s">
        <v>66</v>
      </c>
      <c r="G278" s="150" t="s">
        <v>67</v>
      </c>
      <c r="H278" s="150" t="s">
        <v>706</v>
      </c>
      <c r="I278" s="151">
        <v>5</v>
      </c>
      <c r="J278" s="6"/>
      <c r="K278" s="11"/>
      <c r="L278" s="11"/>
      <c r="M278" s="6"/>
      <c r="N278" s="6"/>
      <c r="O278" s="6"/>
    </row>
    <row r="279" spans="1:15" s="5" customFormat="1" ht="11.25">
      <c r="A279" s="4" t="s">
        <v>682</v>
      </c>
      <c r="B279" s="150">
        <v>2703</v>
      </c>
      <c r="C279" s="150" t="s">
        <v>123</v>
      </c>
      <c r="D279" s="150" t="s">
        <v>759</v>
      </c>
      <c r="E279" s="150" t="s">
        <v>1106</v>
      </c>
      <c r="F279" s="150" t="s">
        <v>81</v>
      </c>
      <c r="G279" s="150" t="s">
        <v>87</v>
      </c>
      <c r="H279" s="150" t="s">
        <v>121</v>
      </c>
      <c r="I279" s="151">
        <v>3</v>
      </c>
      <c r="J279" s="6"/>
      <c r="K279" s="11"/>
      <c r="L279" s="6"/>
      <c r="M279" s="6"/>
      <c r="N279" s="6"/>
      <c r="O279" s="6"/>
    </row>
    <row r="280" spans="1:15" s="5" customFormat="1" ht="11.25">
      <c r="A280" s="4" t="s">
        <v>684</v>
      </c>
      <c r="B280" s="146">
        <v>2704</v>
      </c>
      <c r="C280" s="146" t="s">
        <v>761</v>
      </c>
      <c r="D280" s="146" t="s">
        <v>583</v>
      </c>
      <c r="E280" s="146" t="s">
        <v>1113</v>
      </c>
      <c r="F280" s="146" t="s">
        <v>81</v>
      </c>
      <c r="G280" s="146" t="s">
        <v>87</v>
      </c>
      <c r="H280" s="146" t="s">
        <v>111</v>
      </c>
      <c r="I280" s="147">
        <v>4</v>
      </c>
      <c r="J280" s="6"/>
      <c r="K280" s="11"/>
      <c r="L280" s="11"/>
      <c r="M280" s="6"/>
      <c r="N280" s="6"/>
      <c r="O280" s="6"/>
    </row>
    <row r="281" spans="1:15" s="5" customFormat="1" ht="11.25">
      <c r="A281" s="4" t="s">
        <v>687</v>
      </c>
      <c r="B281" s="150">
        <v>2705</v>
      </c>
      <c r="C281" s="150" t="s">
        <v>761</v>
      </c>
      <c r="D281" s="150" t="s">
        <v>80</v>
      </c>
      <c r="E281" s="150" t="s">
        <v>1113</v>
      </c>
      <c r="F281" s="150" t="s">
        <v>81</v>
      </c>
      <c r="G281" s="150" t="s">
        <v>87</v>
      </c>
      <c r="H281" s="150" t="s">
        <v>111</v>
      </c>
      <c r="I281" s="151">
        <v>5</v>
      </c>
      <c r="J281" s="6"/>
      <c r="K281" s="11"/>
      <c r="L281" s="6"/>
      <c r="M281" s="6"/>
      <c r="N281" s="6"/>
      <c r="O281" s="6"/>
    </row>
    <row r="282" spans="1:15" s="5" customFormat="1" ht="11.25">
      <c r="A282" s="4" t="s">
        <v>689</v>
      </c>
      <c r="B282" s="150">
        <v>2707</v>
      </c>
      <c r="C282" s="150" t="s">
        <v>764</v>
      </c>
      <c r="D282" s="150" t="s">
        <v>765</v>
      </c>
      <c r="E282" s="150" t="s">
        <v>1113</v>
      </c>
      <c r="F282" s="150" t="s">
        <v>81</v>
      </c>
      <c r="G282" s="150" t="s">
        <v>82</v>
      </c>
      <c r="H282" s="150" t="s">
        <v>237</v>
      </c>
      <c r="I282" s="151">
        <v>2</v>
      </c>
      <c r="J282" s="6"/>
      <c r="K282" s="11"/>
      <c r="L282" s="6"/>
      <c r="M282" s="6"/>
      <c r="N282" s="6"/>
      <c r="O282" s="6"/>
    </row>
    <row r="283" spans="1:15" s="5" customFormat="1" ht="11.25">
      <c r="A283" s="4" t="s">
        <v>691</v>
      </c>
      <c r="B283" s="150">
        <v>2712</v>
      </c>
      <c r="C283" s="150" t="s">
        <v>767</v>
      </c>
      <c r="D283" s="150" t="s">
        <v>191</v>
      </c>
      <c r="E283" s="150" t="s">
        <v>1113</v>
      </c>
      <c r="F283" s="150" t="s">
        <v>66</v>
      </c>
      <c r="G283" s="150" t="s">
        <v>170</v>
      </c>
      <c r="H283" s="150" t="s">
        <v>403</v>
      </c>
      <c r="I283" s="151">
        <v>2</v>
      </c>
      <c r="J283" s="6"/>
      <c r="K283" s="11"/>
      <c r="L283" s="11"/>
      <c r="M283" s="6"/>
      <c r="N283" s="6"/>
      <c r="O283" s="6"/>
    </row>
    <row r="284" spans="1:15" s="5" customFormat="1" ht="11.25">
      <c r="A284" s="4" t="s">
        <v>693</v>
      </c>
      <c r="B284" s="150">
        <v>2714</v>
      </c>
      <c r="C284" s="150" t="s">
        <v>769</v>
      </c>
      <c r="D284" s="150" t="s">
        <v>191</v>
      </c>
      <c r="E284" s="150" t="s">
        <v>104</v>
      </c>
      <c r="F284" s="150" t="s">
        <v>66</v>
      </c>
      <c r="G284" s="150" t="s">
        <v>170</v>
      </c>
      <c r="H284" s="150" t="s">
        <v>668</v>
      </c>
      <c r="I284" s="151">
        <v>5</v>
      </c>
      <c r="J284" s="6"/>
      <c r="K284" s="11"/>
      <c r="L284" s="7"/>
      <c r="M284" s="6"/>
      <c r="N284" s="6"/>
      <c r="O284" s="6"/>
    </row>
    <row r="285" spans="1:15" s="5" customFormat="1" ht="11.25">
      <c r="A285" s="4" t="s">
        <v>695</v>
      </c>
      <c r="B285" s="150">
        <v>2715</v>
      </c>
      <c r="C285" s="150" t="s">
        <v>771</v>
      </c>
      <c r="D285" s="150" t="s">
        <v>449</v>
      </c>
      <c r="E285" s="150" t="s">
        <v>104</v>
      </c>
      <c r="F285" s="150" t="s">
        <v>66</v>
      </c>
      <c r="G285" s="150" t="s">
        <v>170</v>
      </c>
      <c r="H285" s="150" t="s">
        <v>668</v>
      </c>
      <c r="I285" s="151">
        <v>5</v>
      </c>
      <c r="J285" s="6"/>
      <c r="K285" s="11"/>
      <c r="L285" s="7"/>
      <c r="M285" s="6"/>
      <c r="N285" s="6"/>
      <c r="O285" s="6"/>
    </row>
    <row r="286" spans="1:15" s="5" customFormat="1" ht="11.25">
      <c r="A286" s="4" t="s">
        <v>698</v>
      </c>
      <c r="B286" s="150">
        <v>2726</v>
      </c>
      <c r="C286" s="150" t="s">
        <v>369</v>
      </c>
      <c r="D286" s="150" t="s">
        <v>196</v>
      </c>
      <c r="E286" s="150" t="s">
        <v>104</v>
      </c>
      <c r="F286" s="150" t="s">
        <v>66</v>
      </c>
      <c r="G286" s="150" t="s">
        <v>67</v>
      </c>
      <c r="H286" s="150" t="s">
        <v>103</v>
      </c>
      <c r="I286" s="151">
        <v>2</v>
      </c>
      <c r="J286" s="6"/>
      <c r="K286" s="11"/>
      <c r="L286" s="11"/>
      <c r="M286" s="6"/>
      <c r="N286" s="6"/>
      <c r="O286" s="6"/>
    </row>
    <row r="287" spans="1:15" s="119" customFormat="1" ht="12.75">
      <c r="A287" s="4" t="s">
        <v>701</v>
      </c>
      <c r="B287" s="150">
        <v>2739</v>
      </c>
      <c r="C287" s="150" t="s">
        <v>777</v>
      </c>
      <c r="D287" s="150" t="s">
        <v>65</v>
      </c>
      <c r="E287" s="150" t="s">
        <v>104</v>
      </c>
      <c r="F287" s="150" t="s">
        <v>66</v>
      </c>
      <c r="G287" s="150" t="s">
        <v>67</v>
      </c>
      <c r="H287" s="150" t="s">
        <v>68</v>
      </c>
      <c r="I287" s="151">
        <v>5</v>
      </c>
      <c r="J287" s="6"/>
      <c r="K287" s="11"/>
      <c r="L287" s="11"/>
      <c r="M287" s="7"/>
      <c r="N287" s="110"/>
      <c r="O287" s="106"/>
    </row>
    <row r="288" spans="1:15" s="119" customFormat="1" ht="12.75">
      <c r="A288" s="4" t="s">
        <v>702</v>
      </c>
      <c r="B288" s="150">
        <v>2744</v>
      </c>
      <c r="C288" s="150" t="s">
        <v>779</v>
      </c>
      <c r="D288" s="150" t="s">
        <v>142</v>
      </c>
      <c r="E288" s="150" t="s">
        <v>1105</v>
      </c>
      <c r="F288" s="150" t="s">
        <v>66</v>
      </c>
      <c r="G288" s="150" t="s">
        <v>170</v>
      </c>
      <c r="H288" s="150" t="s">
        <v>780</v>
      </c>
      <c r="I288" s="151">
        <v>3</v>
      </c>
      <c r="J288" s="6"/>
      <c r="K288" s="11"/>
      <c r="L288" s="7"/>
      <c r="M288" s="8"/>
      <c r="N288" s="110"/>
      <c r="O288" s="106"/>
    </row>
    <row r="289" spans="1:15" s="5" customFormat="1" ht="11.25">
      <c r="A289" s="4" t="s">
        <v>703</v>
      </c>
      <c r="B289" s="150">
        <v>2754</v>
      </c>
      <c r="C289" s="150" t="s">
        <v>783</v>
      </c>
      <c r="D289" s="150" t="s">
        <v>225</v>
      </c>
      <c r="E289" s="150" t="s">
        <v>104</v>
      </c>
      <c r="F289" s="150" t="s">
        <v>81</v>
      </c>
      <c r="G289" s="150" t="s">
        <v>82</v>
      </c>
      <c r="H289" s="150" t="s">
        <v>237</v>
      </c>
      <c r="I289" s="151">
        <v>4</v>
      </c>
      <c r="J289" s="6"/>
      <c r="K289" s="11"/>
      <c r="L289" s="6"/>
      <c r="M289" s="6"/>
      <c r="N289" s="6"/>
      <c r="O289" s="6"/>
    </row>
    <row r="290" spans="1:15" ht="11.25">
      <c r="A290" s="4" t="s">
        <v>704</v>
      </c>
      <c r="B290" s="146">
        <v>2757</v>
      </c>
      <c r="C290" s="146" t="s">
        <v>288</v>
      </c>
      <c r="D290" s="146" t="s">
        <v>91</v>
      </c>
      <c r="E290" s="146" t="s">
        <v>104</v>
      </c>
      <c r="F290" s="146" t="s">
        <v>81</v>
      </c>
      <c r="G290" s="146" t="s">
        <v>82</v>
      </c>
      <c r="H290" s="146" t="s">
        <v>237</v>
      </c>
      <c r="I290" s="147">
        <v>5</v>
      </c>
      <c r="M290" s="134"/>
      <c r="N290" s="134"/>
      <c r="O290" s="134"/>
    </row>
    <row r="291" spans="1:15" s="5" customFormat="1" ht="11.25">
      <c r="A291" s="4" t="s">
        <v>707</v>
      </c>
      <c r="B291" s="150">
        <v>2766</v>
      </c>
      <c r="C291" s="150" t="s">
        <v>746</v>
      </c>
      <c r="D291" s="150" t="s">
        <v>230</v>
      </c>
      <c r="E291" s="150" t="s">
        <v>1113</v>
      </c>
      <c r="F291" s="150" t="s">
        <v>66</v>
      </c>
      <c r="G291" s="150" t="s">
        <v>170</v>
      </c>
      <c r="H291" s="150" t="s">
        <v>309</v>
      </c>
      <c r="I291" s="151" t="s">
        <v>104</v>
      </c>
      <c r="J291" s="6"/>
      <c r="K291" s="11"/>
      <c r="L291" s="6"/>
      <c r="M291" s="6"/>
      <c r="N291" s="6"/>
      <c r="O291" s="6"/>
    </row>
    <row r="292" spans="1:15" s="5" customFormat="1" ht="11.25">
      <c r="A292" s="4" t="s">
        <v>709</v>
      </c>
      <c r="B292" s="150">
        <v>2768</v>
      </c>
      <c r="C292" s="150" t="s">
        <v>788</v>
      </c>
      <c r="D292" s="150" t="s">
        <v>789</v>
      </c>
      <c r="E292" s="150" t="s">
        <v>1113</v>
      </c>
      <c r="F292" s="150" t="s">
        <v>66</v>
      </c>
      <c r="G292" s="150" t="s">
        <v>170</v>
      </c>
      <c r="H292" s="150" t="s">
        <v>309</v>
      </c>
      <c r="I292" s="151">
        <v>1</v>
      </c>
      <c r="J292" s="6"/>
      <c r="K292" s="11"/>
      <c r="L292" s="11"/>
      <c r="M292" s="7"/>
      <c r="N292" s="6"/>
      <c r="O292" s="6"/>
    </row>
    <row r="293" spans="1:15" s="5" customFormat="1" ht="11.25">
      <c r="A293" s="4" t="s">
        <v>710</v>
      </c>
      <c r="B293" s="150">
        <v>2773</v>
      </c>
      <c r="C293" s="150" t="s">
        <v>321</v>
      </c>
      <c r="D293" s="150" t="s">
        <v>154</v>
      </c>
      <c r="E293" s="150" t="s">
        <v>1113</v>
      </c>
      <c r="F293" s="150" t="s">
        <v>81</v>
      </c>
      <c r="G293" s="150" t="s">
        <v>82</v>
      </c>
      <c r="H293" s="150" t="s">
        <v>237</v>
      </c>
      <c r="I293" s="151" t="s">
        <v>104</v>
      </c>
      <c r="J293" s="6"/>
      <c r="K293" s="11"/>
      <c r="L293" s="7"/>
      <c r="M293" s="6"/>
      <c r="N293" s="6"/>
      <c r="O293" s="6"/>
    </row>
    <row r="294" spans="1:15" s="5" customFormat="1" ht="11.25">
      <c r="A294" s="4" t="s">
        <v>711</v>
      </c>
      <c r="B294" s="150">
        <v>2774</v>
      </c>
      <c r="C294" s="150" t="s">
        <v>792</v>
      </c>
      <c r="D294" s="150" t="s">
        <v>793</v>
      </c>
      <c r="E294" s="150" t="s">
        <v>1106</v>
      </c>
      <c r="F294" s="150" t="s">
        <v>81</v>
      </c>
      <c r="G294" s="150" t="s">
        <v>87</v>
      </c>
      <c r="H294" s="150" t="s">
        <v>127</v>
      </c>
      <c r="I294" s="151">
        <v>4</v>
      </c>
      <c r="J294" s="6"/>
      <c r="K294" s="11"/>
      <c r="L294" s="6"/>
      <c r="M294" s="6"/>
      <c r="N294" s="6"/>
      <c r="O294" s="6"/>
    </row>
    <row r="295" spans="1:15" s="119" customFormat="1" ht="12.75">
      <c r="A295" s="4" t="s">
        <v>714</v>
      </c>
      <c r="B295" s="150">
        <v>2776</v>
      </c>
      <c r="C295" s="150" t="s">
        <v>560</v>
      </c>
      <c r="D295" s="150" t="s">
        <v>415</v>
      </c>
      <c r="E295" s="150" t="s">
        <v>1109</v>
      </c>
      <c r="F295" s="150" t="s">
        <v>66</v>
      </c>
      <c r="G295" s="150" t="s">
        <v>67</v>
      </c>
      <c r="H295" s="150" t="s">
        <v>77</v>
      </c>
      <c r="I295" s="151">
        <v>5</v>
      </c>
      <c r="J295" s="6"/>
      <c r="K295" s="11"/>
      <c r="L295" s="7"/>
      <c r="M295" s="8"/>
      <c r="N295" s="110"/>
      <c r="O295" s="106"/>
    </row>
    <row r="296" spans="1:15" s="5" customFormat="1" ht="11.25">
      <c r="A296" s="4" t="s">
        <v>715</v>
      </c>
      <c r="B296" s="150">
        <v>2777</v>
      </c>
      <c r="C296" s="150" t="s">
        <v>795</v>
      </c>
      <c r="D296" s="150" t="s">
        <v>130</v>
      </c>
      <c r="E296" s="150" t="s">
        <v>104</v>
      </c>
      <c r="F296" s="150" t="s">
        <v>66</v>
      </c>
      <c r="G296" s="150" t="s">
        <v>67</v>
      </c>
      <c r="H296" s="150" t="s">
        <v>77</v>
      </c>
      <c r="I296" s="151">
        <v>4</v>
      </c>
      <c r="J296" s="6"/>
      <c r="K296" s="11"/>
      <c r="L296" s="7"/>
      <c r="M296" s="6"/>
      <c r="N296" s="6"/>
      <c r="O296" s="6"/>
    </row>
    <row r="297" spans="1:15" s="5" customFormat="1" ht="11.25">
      <c r="A297" s="4" t="s">
        <v>717</v>
      </c>
      <c r="B297" s="146">
        <v>2778</v>
      </c>
      <c r="C297" s="146" t="s">
        <v>797</v>
      </c>
      <c r="D297" s="146" t="s">
        <v>183</v>
      </c>
      <c r="E297" s="146" t="s">
        <v>1106</v>
      </c>
      <c r="F297" s="146" t="s">
        <v>66</v>
      </c>
      <c r="G297" s="146" t="s">
        <v>170</v>
      </c>
      <c r="H297" s="146" t="s">
        <v>233</v>
      </c>
      <c r="I297" s="147">
        <v>5</v>
      </c>
      <c r="J297" s="6"/>
      <c r="K297" s="11"/>
      <c r="L297" s="6"/>
      <c r="M297" s="6"/>
      <c r="N297" s="6"/>
      <c r="O297" s="6"/>
    </row>
    <row r="298" spans="1:13" ht="11.25">
      <c r="A298" s="4" t="s">
        <v>719</v>
      </c>
      <c r="B298" s="150">
        <v>2781</v>
      </c>
      <c r="C298" s="150" t="s">
        <v>799</v>
      </c>
      <c r="D298" s="150" t="s">
        <v>130</v>
      </c>
      <c r="E298" s="150" t="s">
        <v>104</v>
      </c>
      <c r="F298" s="150" t="s">
        <v>66</v>
      </c>
      <c r="G298" s="150" t="s">
        <v>170</v>
      </c>
      <c r="H298" s="150" t="s">
        <v>668</v>
      </c>
      <c r="I298" s="151">
        <v>5</v>
      </c>
      <c r="L298" s="11"/>
      <c r="M298" s="6"/>
    </row>
    <row r="299" spans="1:15" s="119" customFormat="1" ht="12.75">
      <c r="A299" s="4" t="s">
        <v>720</v>
      </c>
      <c r="B299" s="150">
        <v>2782</v>
      </c>
      <c r="C299" s="150" t="s">
        <v>801</v>
      </c>
      <c r="D299" s="150" t="s">
        <v>370</v>
      </c>
      <c r="E299" s="150" t="s">
        <v>1113</v>
      </c>
      <c r="F299" s="150" t="s">
        <v>66</v>
      </c>
      <c r="G299" s="150" t="s">
        <v>170</v>
      </c>
      <c r="H299" s="150" t="s">
        <v>1142</v>
      </c>
      <c r="I299" s="151">
        <v>2</v>
      </c>
      <c r="J299" s="6"/>
      <c r="K299" s="11"/>
      <c r="L299" s="7"/>
      <c r="M299" s="8"/>
      <c r="N299" s="110"/>
      <c r="O299" s="106"/>
    </row>
    <row r="300" spans="1:15" s="5" customFormat="1" ht="11.25">
      <c r="A300" s="4" t="s">
        <v>722</v>
      </c>
      <c r="B300" s="146">
        <v>2783</v>
      </c>
      <c r="C300" s="146" t="s">
        <v>803</v>
      </c>
      <c r="D300" s="146" t="s">
        <v>102</v>
      </c>
      <c r="E300" s="146" t="s">
        <v>104</v>
      </c>
      <c r="F300" s="146" t="s">
        <v>66</v>
      </c>
      <c r="G300" s="146" t="s">
        <v>170</v>
      </c>
      <c r="H300" s="146" t="s">
        <v>1142</v>
      </c>
      <c r="I300" s="147">
        <v>3</v>
      </c>
      <c r="J300" s="6"/>
      <c r="K300" s="11"/>
      <c r="L300" s="6"/>
      <c r="M300" s="6"/>
      <c r="N300" s="6"/>
      <c r="O300" s="6"/>
    </row>
    <row r="301" spans="1:15" s="5" customFormat="1" ht="11.25">
      <c r="A301" s="4" t="s">
        <v>725</v>
      </c>
      <c r="B301" s="150">
        <v>2784</v>
      </c>
      <c r="C301" s="150" t="s">
        <v>805</v>
      </c>
      <c r="D301" s="150" t="s">
        <v>337</v>
      </c>
      <c r="E301" s="150" t="s">
        <v>104</v>
      </c>
      <c r="F301" s="150" t="s">
        <v>66</v>
      </c>
      <c r="G301" s="150" t="s">
        <v>170</v>
      </c>
      <c r="H301" s="150" t="s">
        <v>668</v>
      </c>
      <c r="I301" s="151">
        <v>4</v>
      </c>
      <c r="J301" s="6"/>
      <c r="K301" s="11"/>
      <c r="L301" s="7"/>
      <c r="M301" s="6"/>
      <c r="N301" s="6"/>
      <c r="O301" s="6"/>
    </row>
    <row r="302" spans="1:15" s="5" customFormat="1" ht="11.25">
      <c r="A302" s="4" t="s">
        <v>727</v>
      </c>
      <c r="B302" s="150">
        <v>2785</v>
      </c>
      <c r="C302" s="150" t="s">
        <v>807</v>
      </c>
      <c r="D302" s="150" t="s">
        <v>98</v>
      </c>
      <c r="E302" s="150" t="s">
        <v>1105</v>
      </c>
      <c r="F302" s="150" t="s">
        <v>81</v>
      </c>
      <c r="G302" s="150" t="s">
        <v>87</v>
      </c>
      <c r="H302" s="150" t="s">
        <v>637</v>
      </c>
      <c r="I302" s="151">
        <v>5</v>
      </c>
      <c r="J302" s="6"/>
      <c r="K302" s="11"/>
      <c r="L302" s="7"/>
      <c r="M302" s="6"/>
      <c r="N302" s="6"/>
      <c r="O302" s="6"/>
    </row>
    <row r="303" spans="1:12" ht="11.25">
      <c r="A303" s="4" t="s">
        <v>729</v>
      </c>
      <c r="B303" s="150">
        <v>2789</v>
      </c>
      <c r="C303" s="150" t="s">
        <v>809</v>
      </c>
      <c r="D303" s="150" t="s">
        <v>440</v>
      </c>
      <c r="E303" s="150" t="s">
        <v>1109</v>
      </c>
      <c r="F303" s="150" t="s">
        <v>81</v>
      </c>
      <c r="G303" s="150" t="s">
        <v>87</v>
      </c>
      <c r="H303" s="150" t="s">
        <v>121</v>
      </c>
      <c r="I303" s="151">
        <v>1</v>
      </c>
      <c r="L303" s="11"/>
    </row>
    <row r="304" spans="1:15" s="5" customFormat="1" ht="11.25">
      <c r="A304" s="4" t="s">
        <v>731</v>
      </c>
      <c r="B304" s="150">
        <v>2798</v>
      </c>
      <c r="C304" s="150" t="s">
        <v>811</v>
      </c>
      <c r="D304" s="150" t="s">
        <v>377</v>
      </c>
      <c r="E304" s="150" t="s">
        <v>1109</v>
      </c>
      <c r="F304" s="150" t="s">
        <v>66</v>
      </c>
      <c r="G304" s="150" t="s">
        <v>67</v>
      </c>
      <c r="H304" s="150" t="s">
        <v>68</v>
      </c>
      <c r="I304" s="151" t="s">
        <v>104</v>
      </c>
      <c r="J304" s="6"/>
      <c r="K304" s="11"/>
      <c r="L304" s="11"/>
      <c r="M304" s="6"/>
      <c r="N304" s="6"/>
      <c r="O304" s="6"/>
    </row>
    <row r="305" spans="1:12" ht="11.25">
      <c r="A305" s="4" t="s">
        <v>733</v>
      </c>
      <c r="B305" s="150">
        <v>2801</v>
      </c>
      <c r="C305" s="150" t="s">
        <v>746</v>
      </c>
      <c r="D305" s="150" t="s">
        <v>80</v>
      </c>
      <c r="E305" s="150" t="s">
        <v>1113</v>
      </c>
      <c r="F305" s="150" t="s">
        <v>66</v>
      </c>
      <c r="G305" s="150" t="s">
        <v>170</v>
      </c>
      <c r="H305" s="150" t="s">
        <v>171</v>
      </c>
      <c r="I305" s="151">
        <v>4</v>
      </c>
      <c r="L305" s="11"/>
    </row>
    <row r="306" spans="1:15" s="5" customFormat="1" ht="11.25">
      <c r="A306" s="4" t="s">
        <v>734</v>
      </c>
      <c r="B306" s="150">
        <v>2804</v>
      </c>
      <c r="C306" s="150" t="s">
        <v>662</v>
      </c>
      <c r="D306" s="150" t="s">
        <v>207</v>
      </c>
      <c r="E306" s="150" t="s">
        <v>1113</v>
      </c>
      <c r="F306" s="150" t="s">
        <v>66</v>
      </c>
      <c r="G306" s="150" t="s">
        <v>170</v>
      </c>
      <c r="H306" s="150" t="s">
        <v>338</v>
      </c>
      <c r="I306" s="151">
        <v>1</v>
      </c>
      <c r="J306" s="6"/>
      <c r="K306" s="11"/>
      <c r="L306" s="6"/>
      <c r="M306" s="6"/>
      <c r="N306" s="6"/>
      <c r="O306" s="6"/>
    </row>
    <row r="307" spans="1:15" s="5" customFormat="1" ht="11.25">
      <c r="A307" s="4" t="s">
        <v>737</v>
      </c>
      <c r="B307" s="150">
        <v>2805</v>
      </c>
      <c r="C307" s="150" t="s">
        <v>815</v>
      </c>
      <c r="D307" s="150" t="s">
        <v>816</v>
      </c>
      <c r="E307" s="150" t="s">
        <v>1113</v>
      </c>
      <c r="F307" s="150" t="s">
        <v>66</v>
      </c>
      <c r="G307" s="150" t="s">
        <v>170</v>
      </c>
      <c r="H307" s="150" t="s">
        <v>338</v>
      </c>
      <c r="I307" s="151">
        <v>2</v>
      </c>
      <c r="J307" s="6"/>
      <c r="K307" s="11"/>
      <c r="L307" s="11"/>
      <c r="M307" s="6"/>
      <c r="N307" s="6"/>
      <c r="O307" s="6"/>
    </row>
    <row r="308" spans="1:15" s="5" customFormat="1" ht="11.25">
      <c r="A308" s="4" t="s">
        <v>740</v>
      </c>
      <c r="B308" s="150">
        <v>2808</v>
      </c>
      <c r="C308" s="150" t="s">
        <v>818</v>
      </c>
      <c r="D308" s="150" t="s">
        <v>186</v>
      </c>
      <c r="E308" s="150" t="s">
        <v>104</v>
      </c>
      <c r="F308" s="150" t="s">
        <v>66</v>
      </c>
      <c r="G308" s="150" t="s">
        <v>67</v>
      </c>
      <c r="H308" s="150" t="s">
        <v>103</v>
      </c>
      <c r="I308" s="151">
        <v>2</v>
      </c>
      <c r="J308" s="6"/>
      <c r="K308" s="11"/>
      <c r="L308" s="11"/>
      <c r="M308" s="6"/>
      <c r="N308" s="6"/>
      <c r="O308" s="6"/>
    </row>
    <row r="309" spans="1:15" s="5" customFormat="1" ht="11.25">
      <c r="A309" s="4" t="s">
        <v>742</v>
      </c>
      <c r="B309" s="150">
        <v>2817</v>
      </c>
      <c r="C309" s="150" t="s">
        <v>820</v>
      </c>
      <c r="D309" s="150" t="s">
        <v>91</v>
      </c>
      <c r="E309" s="150" t="s">
        <v>104</v>
      </c>
      <c r="F309" s="150" t="s">
        <v>81</v>
      </c>
      <c r="G309" s="150" t="s">
        <v>82</v>
      </c>
      <c r="H309" s="150" t="s">
        <v>237</v>
      </c>
      <c r="I309" s="151">
        <v>3</v>
      </c>
      <c r="J309" s="6"/>
      <c r="K309" s="11"/>
      <c r="L309" s="11"/>
      <c r="M309" s="6"/>
      <c r="N309" s="6"/>
      <c r="O309" s="6"/>
    </row>
    <row r="310" spans="1:15" s="5" customFormat="1" ht="11.25">
      <c r="A310" s="4" t="s">
        <v>744</v>
      </c>
      <c r="B310" s="150">
        <v>2818</v>
      </c>
      <c r="C310" s="150" t="s">
        <v>822</v>
      </c>
      <c r="D310" s="150" t="s">
        <v>191</v>
      </c>
      <c r="E310" s="150" t="s">
        <v>1113</v>
      </c>
      <c r="F310" s="150" t="s">
        <v>66</v>
      </c>
      <c r="G310" s="150" t="s">
        <v>67</v>
      </c>
      <c r="H310" s="150" t="s">
        <v>103</v>
      </c>
      <c r="I310" s="151">
        <v>5</v>
      </c>
      <c r="J310" s="6"/>
      <c r="K310" s="11"/>
      <c r="L310" s="11"/>
      <c r="M310" s="6"/>
      <c r="N310" s="6"/>
      <c r="O310" s="6"/>
    </row>
    <row r="311" spans="1:15" s="5" customFormat="1" ht="11.25">
      <c r="A311" s="4" t="s">
        <v>745</v>
      </c>
      <c r="B311" s="146">
        <v>2819</v>
      </c>
      <c r="C311" s="146" t="s">
        <v>824</v>
      </c>
      <c r="D311" s="146" t="s">
        <v>191</v>
      </c>
      <c r="E311" s="146" t="s">
        <v>1113</v>
      </c>
      <c r="F311" s="146" t="s">
        <v>66</v>
      </c>
      <c r="G311" s="146" t="s">
        <v>67</v>
      </c>
      <c r="H311" s="146" t="s">
        <v>1142</v>
      </c>
      <c r="I311" s="147" t="s">
        <v>104</v>
      </c>
      <c r="J311" s="6"/>
      <c r="K311" s="11"/>
      <c r="L311" s="7"/>
      <c r="M311" s="6"/>
      <c r="N311" s="6"/>
      <c r="O311" s="6"/>
    </row>
    <row r="312" spans="1:15" s="5" customFormat="1" ht="11.25">
      <c r="A312" s="4" t="s">
        <v>748</v>
      </c>
      <c r="B312" s="150">
        <v>2820</v>
      </c>
      <c r="C312" s="150" t="s">
        <v>826</v>
      </c>
      <c r="D312" s="150" t="s">
        <v>375</v>
      </c>
      <c r="E312" s="150" t="s">
        <v>1113</v>
      </c>
      <c r="F312" s="150" t="s">
        <v>66</v>
      </c>
      <c r="G312" s="150" t="s">
        <v>67</v>
      </c>
      <c r="H312" s="150" t="s">
        <v>146</v>
      </c>
      <c r="I312" s="151">
        <v>3</v>
      </c>
      <c r="J312" s="6"/>
      <c r="K312" s="11"/>
      <c r="L312" s="7"/>
      <c r="M312" s="6"/>
      <c r="N312" s="6"/>
      <c r="O312" s="6"/>
    </row>
    <row r="313" spans="1:15" s="119" customFormat="1" ht="12.75">
      <c r="A313" s="4" t="s">
        <v>750</v>
      </c>
      <c r="B313" s="150">
        <v>2821</v>
      </c>
      <c r="C313" s="150" t="s">
        <v>721</v>
      </c>
      <c r="D313" s="150" t="s">
        <v>154</v>
      </c>
      <c r="E313" s="150" t="s">
        <v>104</v>
      </c>
      <c r="F313" s="150" t="s">
        <v>66</v>
      </c>
      <c r="G313" s="150" t="s">
        <v>67</v>
      </c>
      <c r="H313" s="150" t="s">
        <v>346</v>
      </c>
      <c r="I313" s="151">
        <v>5</v>
      </c>
      <c r="J313" s="6"/>
      <c r="K313" s="11"/>
      <c r="L313" s="7"/>
      <c r="M313" s="8"/>
      <c r="N313" s="110"/>
      <c r="O313" s="106"/>
    </row>
    <row r="314" spans="1:15" s="5" customFormat="1" ht="11.25">
      <c r="A314" s="4" t="s">
        <v>751</v>
      </c>
      <c r="B314" s="150">
        <v>2822</v>
      </c>
      <c r="C314" s="150" t="s">
        <v>723</v>
      </c>
      <c r="D314" s="150" t="s">
        <v>1116</v>
      </c>
      <c r="E314" s="150" t="s">
        <v>1106</v>
      </c>
      <c r="F314" s="150" t="s">
        <v>66</v>
      </c>
      <c r="G314" s="150" t="s">
        <v>67</v>
      </c>
      <c r="H314" s="150" t="s">
        <v>346</v>
      </c>
      <c r="I314" s="151">
        <v>3</v>
      </c>
      <c r="J314" s="6"/>
      <c r="K314" s="11"/>
      <c r="L314" s="6"/>
      <c r="M314" s="6"/>
      <c r="N314" s="6"/>
      <c r="O314" s="6"/>
    </row>
    <row r="315" spans="1:15" s="5" customFormat="1" ht="11.25">
      <c r="A315" s="4" t="s">
        <v>754</v>
      </c>
      <c r="B315" s="150">
        <v>2823</v>
      </c>
      <c r="C315" s="150" t="s">
        <v>828</v>
      </c>
      <c r="D315" s="150" t="s">
        <v>370</v>
      </c>
      <c r="E315" s="150" t="s">
        <v>1113</v>
      </c>
      <c r="F315" s="150" t="s">
        <v>66</v>
      </c>
      <c r="G315" s="150" t="s">
        <v>170</v>
      </c>
      <c r="H315" s="150" t="s">
        <v>233</v>
      </c>
      <c r="I315" s="151">
        <v>4</v>
      </c>
      <c r="J315" s="6"/>
      <c r="K315" s="11"/>
      <c r="L315" s="11"/>
      <c r="M315" s="6"/>
      <c r="N315" s="6"/>
      <c r="O315" s="6"/>
    </row>
    <row r="316" spans="1:15" s="5" customFormat="1" ht="11.25">
      <c r="A316" s="4" t="s">
        <v>756</v>
      </c>
      <c r="B316" s="150">
        <v>2824</v>
      </c>
      <c r="C316" s="150" t="s">
        <v>401</v>
      </c>
      <c r="D316" s="150" t="s">
        <v>102</v>
      </c>
      <c r="E316" s="150" t="s">
        <v>1113</v>
      </c>
      <c r="F316" s="150" t="s">
        <v>66</v>
      </c>
      <c r="G316" s="150" t="s">
        <v>170</v>
      </c>
      <c r="H316" s="150" t="s">
        <v>403</v>
      </c>
      <c r="I316" s="151">
        <v>2</v>
      </c>
      <c r="J316" s="6"/>
      <c r="K316" s="11"/>
      <c r="L316" s="11"/>
      <c r="M316" s="6"/>
      <c r="N316" s="6"/>
      <c r="O316" s="6"/>
    </row>
    <row r="317" spans="1:15" s="5" customFormat="1" ht="11.25">
      <c r="A317" s="4" t="s">
        <v>758</v>
      </c>
      <c r="B317" s="150">
        <v>2827</v>
      </c>
      <c r="C317" s="150" t="s">
        <v>831</v>
      </c>
      <c r="D317" s="150" t="s">
        <v>832</v>
      </c>
      <c r="E317" s="150" t="s">
        <v>104</v>
      </c>
      <c r="F317" s="150" t="s">
        <v>66</v>
      </c>
      <c r="G317" s="150" t="s">
        <v>170</v>
      </c>
      <c r="H317" s="150" t="s">
        <v>328</v>
      </c>
      <c r="I317" s="151">
        <v>3</v>
      </c>
      <c r="J317" s="6"/>
      <c r="K317" s="11"/>
      <c r="L317" s="6"/>
      <c r="M317" s="6"/>
      <c r="N317" s="6"/>
      <c r="O317" s="6"/>
    </row>
    <row r="318" spans="1:15" s="5" customFormat="1" ht="11.25">
      <c r="A318" s="4" t="s">
        <v>760</v>
      </c>
      <c r="B318" s="150">
        <v>2828</v>
      </c>
      <c r="C318" s="150" t="s">
        <v>834</v>
      </c>
      <c r="D318" s="150" t="s">
        <v>91</v>
      </c>
      <c r="E318" s="150" t="s">
        <v>104</v>
      </c>
      <c r="F318" s="150" t="s">
        <v>81</v>
      </c>
      <c r="G318" s="150" t="s">
        <v>82</v>
      </c>
      <c r="H318" s="150" t="s">
        <v>548</v>
      </c>
      <c r="I318" s="151">
        <v>5</v>
      </c>
      <c r="J318" s="6"/>
      <c r="K318" s="11"/>
      <c r="L318" s="7"/>
      <c r="M318" s="6"/>
      <c r="N318" s="6"/>
      <c r="O318" s="6"/>
    </row>
    <row r="319" spans="1:15" s="5" customFormat="1" ht="11.25">
      <c r="A319" s="4" t="s">
        <v>762</v>
      </c>
      <c r="B319" s="150">
        <v>2829</v>
      </c>
      <c r="C319" s="150" t="s">
        <v>834</v>
      </c>
      <c r="D319" s="150" t="s">
        <v>130</v>
      </c>
      <c r="E319" s="150" t="s">
        <v>104</v>
      </c>
      <c r="F319" s="150" t="s">
        <v>81</v>
      </c>
      <c r="G319" s="150" t="s">
        <v>82</v>
      </c>
      <c r="H319" s="150" t="s">
        <v>548</v>
      </c>
      <c r="I319" s="151">
        <v>4</v>
      </c>
      <c r="J319" s="6"/>
      <c r="K319" s="11"/>
      <c r="L319" s="11"/>
      <c r="M319" s="6"/>
      <c r="N319" s="6"/>
      <c r="O319" s="6"/>
    </row>
    <row r="320" spans="1:15" s="5" customFormat="1" ht="11.25">
      <c r="A320" s="4" t="s">
        <v>763</v>
      </c>
      <c r="B320" s="150">
        <v>2832</v>
      </c>
      <c r="C320" s="150" t="s">
        <v>390</v>
      </c>
      <c r="D320" s="150" t="s">
        <v>337</v>
      </c>
      <c r="E320" s="150" t="s">
        <v>1105</v>
      </c>
      <c r="F320" s="150" t="s">
        <v>81</v>
      </c>
      <c r="G320" s="150" t="s">
        <v>82</v>
      </c>
      <c r="H320" s="150" t="s">
        <v>237</v>
      </c>
      <c r="I320" s="151">
        <v>4</v>
      </c>
      <c r="J320" s="6"/>
      <c r="K320" s="11"/>
      <c r="L320" s="11"/>
      <c r="M320" s="6"/>
      <c r="N320" s="6"/>
      <c r="O320" s="6"/>
    </row>
    <row r="321" spans="1:15" s="5" customFormat="1" ht="11.25">
      <c r="A321" s="4" t="s">
        <v>766</v>
      </c>
      <c r="B321" s="150">
        <v>2835</v>
      </c>
      <c r="C321" s="150" t="s">
        <v>831</v>
      </c>
      <c r="D321" s="150" t="s">
        <v>91</v>
      </c>
      <c r="E321" s="150" t="s">
        <v>1113</v>
      </c>
      <c r="F321" s="150" t="s">
        <v>66</v>
      </c>
      <c r="G321" s="150" t="s">
        <v>170</v>
      </c>
      <c r="H321" s="150" t="s">
        <v>328</v>
      </c>
      <c r="I321" s="151">
        <v>2</v>
      </c>
      <c r="J321" s="6"/>
      <c r="K321" s="11"/>
      <c r="L321" s="11"/>
      <c r="M321" s="6"/>
      <c r="N321" s="6"/>
      <c r="O321" s="6"/>
    </row>
    <row r="322" spans="1:15" s="5" customFormat="1" ht="11.25">
      <c r="A322" s="4" t="s">
        <v>768</v>
      </c>
      <c r="B322" s="150">
        <v>2844</v>
      </c>
      <c r="C322" s="150" t="s">
        <v>839</v>
      </c>
      <c r="D322" s="150" t="s">
        <v>583</v>
      </c>
      <c r="E322" s="150" t="s">
        <v>1113</v>
      </c>
      <c r="F322" s="150" t="s">
        <v>66</v>
      </c>
      <c r="G322" s="150" t="s">
        <v>67</v>
      </c>
      <c r="H322" s="150" t="s">
        <v>146</v>
      </c>
      <c r="I322" s="151" t="s">
        <v>104</v>
      </c>
      <c r="J322" s="6"/>
      <c r="K322" s="11"/>
      <c r="L322" s="7"/>
      <c r="M322" s="6"/>
      <c r="N322" s="6"/>
      <c r="O322" s="6"/>
    </row>
    <row r="323" spans="1:15" s="5" customFormat="1" ht="11.25">
      <c r="A323" s="4" t="s">
        <v>770</v>
      </c>
      <c r="B323" s="150">
        <v>2845</v>
      </c>
      <c r="C323" s="150" t="s">
        <v>839</v>
      </c>
      <c r="D323" s="150" t="s">
        <v>102</v>
      </c>
      <c r="E323" s="150" t="s">
        <v>1109</v>
      </c>
      <c r="F323" s="150" t="s">
        <v>66</v>
      </c>
      <c r="G323" s="150" t="s">
        <v>67</v>
      </c>
      <c r="H323" s="150" t="s">
        <v>146</v>
      </c>
      <c r="I323" s="151">
        <v>1</v>
      </c>
      <c r="J323" s="6"/>
      <c r="K323" s="11"/>
      <c r="L323" s="7"/>
      <c r="M323" s="6"/>
      <c r="N323" s="6"/>
      <c r="O323" s="6"/>
    </row>
    <row r="324" spans="1:15" s="5" customFormat="1" ht="11.25">
      <c r="A324" s="4" t="s">
        <v>772</v>
      </c>
      <c r="B324" s="150">
        <v>2846</v>
      </c>
      <c r="C324" s="150" t="s">
        <v>842</v>
      </c>
      <c r="D324" s="150" t="s">
        <v>73</v>
      </c>
      <c r="E324" s="150" t="s">
        <v>1105</v>
      </c>
      <c r="F324" s="150" t="s">
        <v>66</v>
      </c>
      <c r="G324" s="150" t="s">
        <v>170</v>
      </c>
      <c r="H324" s="150" t="s">
        <v>247</v>
      </c>
      <c r="I324" s="151">
        <v>4</v>
      </c>
      <c r="J324" s="6"/>
      <c r="K324" s="11"/>
      <c r="L324" s="7"/>
      <c r="M324" s="6"/>
      <c r="N324" s="6"/>
      <c r="O324" s="6"/>
    </row>
    <row r="325" spans="1:15" s="5" customFormat="1" ht="11.25">
      <c r="A325" s="4" t="s">
        <v>773</v>
      </c>
      <c r="B325" s="150">
        <v>2847</v>
      </c>
      <c r="C325" s="150" t="s">
        <v>842</v>
      </c>
      <c r="D325" s="150" t="s">
        <v>191</v>
      </c>
      <c r="E325" s="150" t="s">
        <v>104</v>
      </c>
      <c r="F325" s="150" t="s">
        <v>66</v>
      </c>
      <c r="G325" s="150" t="s">
        <v>170</v>
      </c>
      <c r="H325" s="150" t="s">
        <v>247</v>
      </c>
      <c r="I325" s="151">
        <v>5</v>
      </c>
      <c r="J325" s="6"/>
      <c r="K325" s="11"/>
      <c r="L325" s="6"/>
      <c r="M325" s="6"/>
      <c r="N325" s="6"/>
      <c r="O325" s="6"/>
    </row>
    <row r="326" spans="1:15" s="5" customFormat="1" ht="11.25">
      <c r="A326" s="4" t="s">
        <v>774</v>
      </c>
      <c r="B326" s="150">
        <v>2853</v>
      </c>
      <c r="C326" s="150" t="s">
        <v>845</v>
      </c>
      <c r="D326" s="150" t="s">
        <v>846</v>
      </c>
      <c r="E326" s="150" t="s">
        <v>1113</v>
      </c>
      <c r="F326" s="150" t="s">
        <v>66</v>
      </c>
      <c r="G326" s="150" t="s">
        <v>67</v>
      </c>
      <c r="H326" s="150" t="s">
        <v>197</v>
      </c>
      <c r="I326" s="151">
        <v>3</v>
      </c>
      <c r="J326" s="6"/>
      <c r="K326" s="11"/>
      <c r="L326" s="7"/>
      <c r="M326" s="6"/>
      <c r="N326" s="6"/>
      <c r="O326" s="6"/>
    </row>
    <row r="327" spans="1:15" s="5" customFormat="1" ht="11.25">
      <c r="A327" s="4" t="s">
        <v>776</v>
      </c>
      <c r="B327" s="150">
        <v>2858</v>
      </c>
      <c r="C327" s="150" t="s">
        <v>848</v>
      </c>
      <c r="D327" s="150" t="s">
        <v>186</v>
      </c>
      <c r="E327" s="150" t="s">
        <v>1109</v>
      </c>
      <c r="F327" s="150" t="s">
        <v>81</v>
      </c>
      <c r="G327" s="150" t="s">
        <v>87</v>
      </c>
      <c r="H327" s="150" t="s">
        <v>88</v>
      </c>
      <c r="I327" s="151" t="s">
        <v>104</v>
      </c>
      <c r="J327" s="6"/>
      <c r="K327" s="11"/>
      <c r="L327" s="7"/>
      <c r="M327" s="6"/>
      <c r="N327" s="6"/>
      <c r="O327" s="6"/>
    </row>
    <row r="328" spans="1:15" s="5" customFormat="1" ht="11.25">
      <c r="A328" s="4" t="s">
        <v>778</v>
      </c>
      <c r="B328" s="150">
        <v>2859</v>
      </c>
      <c r="C328" s="150" t="s">
        <v>850</v>
      </c>
      <c r="D328" s="150" t="s">
        <v>851</v>
      </c>
      <c r="E328" s="150" t="s">
        <v>1106</v>
      </c>
      <c r="F328" s="150" t="s">
        <v>81</v>
      </c>
      <c r="G328" s="150" t="s">
        <v>87</v>
      </c>
      <c r="H328" s="150" t="s">
        <v>88</v>
      </c>
      <c r="I328" s="151">
        <v>3</v>
      </c>
      <c r="J328" s="6"/>
      <c r="K328" s="11"/>
      <c r="L328" s="6"/>
      <c r="M328" s="6"/>
      <c r="N328" s="6"/>
      <c r="O328" s="6"/>
    </row>
    <row r="329" spans="1:12" ht="11.25">
      <c r="A329" s="4" t="s">
        <v>781</v>
      </c>
      <c r="B329" s="150">
        <v>2860</v>
      </c>
      <c r="C329" s="150" t="s">
        <v>853</v>
      </c>
      <c r="D329" s="150" t="s">
        <v>854</v>
      </c>
      <c r="E329" s="150" t="s">
        <v>1113</v>
      </c>
      <c r="F329" s="150" t="s">
        <v>81</v>
      </c>
      <c r="G329" s="150" t="s">
        <v>87</v>
      </c>
      <c r="H329" s="150" t="s">
        <v>88</v>
      </c>
      <c r="I329" s="151">
        <v>5</v>
      </c>
      <c r="L329" s="11"/>
    </row>
    <row r="330" spans="1:15" s="5" customFormat="1" ht="11.25">
      <c r="A330" s="4" t="s">
        <v>782</v>
      </c>
      <c r="B330" s="150">
        <v>2862</v>
      </c>
      <c r="C330" s="150" t="s">
        <v>856</v>
      </c>
      <c r="D330" s="150" t="s">
        <v>191</v>
      </c>
      <c r="E330" s="150" t="s">
        <v>1113</v>
      </c>
      <c r="F330" s="150" t="s">
        <v>66</v>
      </c>
      <c r="G330" s="150" t="s">
        <v>170</v>
      </c>
      <c r="H330" s="150" t="s">
        <v>103</v>
      </c>
      <c r="I330" s="151">
        <v>2</v>
      </c>
      <c r="J330" s="6"/>
      <c r="K330" s="11"/>
      <c r="L330" s="7"/>
      <c r="M330" s="6"/>
      <c r="N330" s="6"/>
      <c r="O330" s="6"/>
    </row>
    <row r="331" spans="1:15" s="5" customFormat="1" ht="11.25">
      <c r="A331" s="4" t="s">
        <v>784</v>
      </c>
      <c r="B331" s="150">
        <v>2863</v>
      </c>
      <c r="C331" s="150" t="s">
        <v>858</v>
      </c>
      <c r="D331" s="150" t="s">
        <v>418</v>
      </c>
      <c r="E331" s="150" t="s">
        <v>1106</v>
      </c>
      <c r="F331" s="150" t="s">
        <v>66</v>
      </c>
      <c r="G331" s="150" t="s">
        <v>170</v>
      </c>
      <c r="H331" s="150" t="s">
        <v>403</v>
      </c>
      <c r="I331" s="151">
        <v>5</v>
      </c>
      <c r="J331" s="6"/>
      <c r="K331" s="11"/>
      <c r="L331" s="7"/>
      <c r="M331" s="6"/>
      <c r="N331" s="6"/>
      <c r="O331" s="6"/>
    </row>
    <row r="332" spans="1:15" s="5" customFormat="1" ht="11.25">
      <c r="A332" s="4" t="s">
        <v>785</v>
      </c>
      <c r="B332" s="148">
        <v>2868</v>
      </c>
      <c r="C332" s="150" t="s">
        <v>860</v>
      </c>
      <c r="D332" s="150" t="s">
        <v>861</v>
      </c>
      <c r="E332" s="150" t="s">
        <v>1106</v>
      </c>
      <c r="F332" s="150" t="s">
        <v>81</v>
      </c>
      <c r="G332" s="150" t="s">
        <v>87</v>
      </c>
      <c r="H332" s="150" t="s">
        <v>164</v>
      </c>
      <c r="I332" s="151">
        <v>5</v>
      </c>
      <c r="J332" s="6"/>
      <c r="K332" s="11"/>
      <c r="L332" s="11"/>
      <c r="M332" s="6"/>
      <c r="N332" s="6"/>
      <c r="O332" s="6"/>
    </row>
    <row r="333" spans="1:13" ht="11.25">
      <c r="A333" s="4" t="s">
        <v>786</v>
      </c>
      <c r="B333" s="146">
        <v>2874</v>
      </c>
      <c r="C333" s="146" t="s">
        <v>352</v>
      </c>
      <c r="D333" s="146" t="s">
        <v>356</v>
      </c>
      <c r="E333" s="146" t="s">
        <v>1109</v>
      </c>
      <c r="F333" s="146" t="s">
        <v>66</v>
      </c>
      <c r="G333" s="146" t="s">
        <v>170</v>
      </c>
      <c r="H333" s="146" t="s">
        <v>338</v>
      </c>
      <c r="I333" s="147">
        <v>2</v>
      </c>
      <c r="L333" s="11"/>
      <c r="M333" s="7"/>
    </row>
    <row r="334" spans="1:15" s="5" customFormat="1" ht="11.25">
      <c r="A334" s="4" t="s">
        <v>787</v>
      </c>
      <c r="B334" s="150">
        <v>2876</v>
      </c>
      <c r="C334" s="150" t="s">
        <v>268</v>
      </c>
      <c r="D334" s="150" t="s">
        <v>864</v>
      </c>
      <c r="E334" s="150" t="s">
        <v>1105</v>
      </c>
      <c r="F334" s="150" t="s">
        <v>66</v>
      </c>
      <c r="G334" s="150" t="s">
        <v>170</v>
      </c>
      <c r="H334" s="150" t="s">
        <v>338</v>
      </c>
      <c r="I334" s="151">
        <v>4</v>
      </c>
      <c r="J334" s="6"/>
      <c r="K334" s="11"/>
      <c r="L334" s="11"/>
      <c r="M334" s="6"/>
      <c r="N334" s="6"/>
      <c r="O334" s="6"/>
    </row>
    <row r="335" spans="1:15" s="5" customFormat="1" ht="11.25">
      <c r="A335" s="4" t="s">
        <v>790</v>
      </c>
      <c r="B335" s="148">
        <v>2878</v>
      </c>
      <c r="C335" s="150" t="s">
        <v>866</v>
      </c>
      <c r="D335" s="150" t="s">
        <v>337</v>
      </c>
      <c r="E335" s="150" t="s">
        <v>1113</v>
      </c>
      <c r="F335" s="150" t="s">
        <v>66</v>
      </c>
      <c r="G335" s="150" t="s">
        <v>67</v>
      </c>
      <c r="H335" s="150" t="s">
        <v>146</v>
      </c>
      <c r="I335" s="151">
        <v>1</v>
      </c>
      <c r="J335" s="6"/>
      <c r="K335" s="11"/>
      <c r="L335" s="11"/>
      <c r="M335" s="6"/>
      <c r="N335" s="6"/>
      <c r="O335" s="6"/>
    </row>
    <row r="336" spans="1:15" s="5" customFormat="1" ht="11.25">
      <c r="A336" s="4" t="s">
        <v>791</v>
      </c>
      <c r="B336" s="148">
        <v>2879</v>
      </c>
      <c r="C336" s="150" t="s">
        <v>868</v>
      </c>
      <c r="D336" s="150" t="s">
        <v>410</v>
      </c>
      <c r="E336" s="150" t="s">
        <v>1106</v>
      </c>
      <c r="F336" s="150" t="s">
        <v>81</v>
      </c>
      <c r="G336" s="150" t="s">
        <v>82</v>
      </c>
      <c r="H336" s="150" t="s">
        <v>237</v>
      </c>
      <c r="I336" s="151">
        <v>1</v>
      </c>
      <c r="J336" s="6"/>
      <c r="K336" s="11"/>
      <c r="L336" s="6"/>
      <c r="M336" s="6"/>
      <c r="N336" s="6"/>
      <c r="O336" s="6"/>
    </row>
    <row r="337" spans="1:17" s="5" customFormat="1" ht="11.25">
      <c r="A337" s="4" t="s">
        <v>794</v>
      </c>
      <c r="B337" s="150">
        <v>2880</v>
      </c>
      <c r="C337" s="150" t="s">
        <v>870</v>
      </c>
      <c r="D337" s="150" t="s">
        <v>854</v>
      </c>
      <c r="E337" s="150" t="s">
        <v>1106</v>
      </c>
      <c r="F337" s="150" t="s">
        <v>81</v>
      </c>
      <c r="G337" s="150" t="s">
        <v>82</v>
      </c>
      <c r="H337" s="150" t="s">
        <v>237</v>
      </c>
      <c r="I337" s="151">
        <v>3</v>
      </c>
      <c r="J337" s="117"/>
      <c r="K337" s="11"/>
      <c r="L337" s="7"/>
      <c r="M337" s="6"/>
      <c r="N337" s="6"/>
      <c r="O337" s="6"/>
      <c r="P337" s="6"/>
      <c r="Q337" s="6"/>
    </row>
    <row r="338" spans="1:17" s="5" customFormat="1" ht="11.25">
      <c r="A338" s="4" t="s">
        <v>796</v>
      </c>
      <c r="B338" s="150">
        <v>2881</v>
      </c>
      <c r="C338" s="150" t="s">
        <v>872</v>
      </c>
      <c r="D338" s="150" t="s">
        <v>646</v>
      </c>
      <c r="E338" s="150" t="s">
        <v>1106</v>
      </c>
      <c r="F338" s="150" t="s">
        <v>81</v>
      </c>
      <c r="G338" s="150" t="s">
        <v>82</v>
      </c>
      <c r="H338" s="150" t="s">
        <v>548</v>
      </c>
      <c r="I338" s="151">
        <v>5</v>
      </c>
      <c r="J338" s="117"/>
      <c r="K338" s="11"/>
      <c r="L338" s="6"/>
      <c r="M338" s="6"/>
      <c r="N338" s="6"/>
      <c r="O338" s="6"/>
      <c r="P338" s="6"/>
      <c r="Q338" s="6"/>
    </row>
    <row r="339" spans="1:17" s="5" customFormat="1" ht="11.25">
      <c r="A339" s="4" t="s">
        <v>798</v>
      </c>
      <c r="B339" s="150">
        <v>2882</v>
      </c>
      <c r="C339" s="150" t="s">
        <v>874</v>
      </c>
      <c r="D339" s="150" t="s">
        <v>98</v>
      </c>
      <c r="E339" s="150" t="s">
        <v>104</v>
      </c>
      <c r="F339" s="150" t="s">
        <v>81</v>
      </c>
      <c r="G339" s="150" t="s">
        <v>82</v>
      </c>
      <c r="H339" s="150" t="s">
        <v>548</v>
      </c>
      <c r="I339" s="151">
        <v>5</v>
      </c>
      <c r="J339" s="117"/>
      <c r="K339" s="11"/>
      <c r="L339" s="7"/>
      <c r="M339" s="6"/>
      <c r="N339" s="6"/>
      <c r="O339" s="6"/>
      <c r="P339" s="6"/>
      <c r="Q339" s="6"/>
    </row>
    <row r="340" spans="1:18" s="5" customFormat="1" ht="11.25">
      <c r="A340" s="4" t="s">
        <v>800</v>
      </c>
      <c r="B340" s="150">
        <v>2883</v>
      </c>
      <c r="C340" s="150" t="s">
        <v>876</v>
      </c>
      <c r="D340" s="150" t="s">
        <v>98</v>
      </c>
      <c r="E340" s="150" t="s">
        <v>104</v>
      </c>
      <c r="F340" s="150" t="s">
        <v>81</v>
      </c>
      <c r="G340" s="150" t="s">
        <v>82</v>
      </c>
      <c r="H340" s="150" t="s">
        <v>237</v>
      </c>
      <c r="I340" s="151">
        <v>4</v>
      </c>
      <c r="J340" s="117"/>
      <c r="K340" s="11"/>
      <c r="L340" s="114"/>
      <c r="M340" s="6"/>
      <c r="N340" s="6"/>
      <c r="O340" s="6"/>
      <c r="P340" s="6"/>
      <c r="Q340" s="6"/>
      <c r="R340" s="6"/>
    </row>
    <row r="341" spans="1:15" s="5" customFormat="1" ht="11.25">
      <c r="A341" s="4" t="s">
        <v>802</v>
      </c>
      <c r="B341" s="150">
        <v>2886</v>
      </c>
      <c r="C341" s="150" t="s">
        <v>878</v>
      </c>
      <c r="D341" s="150" t="s">
        <v>298</v>
      </c>
      <c r="E341" s="150" t="s">
        <v>1106</v>
      </c>
      <c r="F341" s="150" t="s">
        <v>81</v>
      </c>
      <c r="G341" s="150" t="s">
        <v>82</v>
      </c>
      <c r="H341" s="150" t="s">
        <v>237</v>
      </c>
      <c r="I341" s="151">
        <v>3</v>
      </c>
      <c r="J341" s="117"/>
      <c r="K341" s="11"/>
      <c r="L341" s="11"/>
      <c r="M341" s="6"/>
      <c r="N341" s="6"/>
      <c r="O341" s="6"/>
    </row>
    <row r="342" spans="1:10" ht="11.25">
      <c r="A342" s="4" t="s">
        <v>804</v>
      </c>
      <c r="B342" s="150">
        <v>2887</v>
      </c>
      <c r="C342" s="150" t="s">
        <v>880</v>
      </c>
      <c r="D342" s="150" t="s">
        <v>583</v>
      </c>
      <c r="E342" s="150" t="s">
        <v>1113</v>
      </c>
      <c r="F342" s="150" t="s">
        <v>81</v>
      </c>
      <c r="G342" s="150" t="s">
        <v>82</v>
      </c>
      <c r="H342" s="150" t="s">
        <v>548</v>
      </c>
      <c r="I342" s="151">
        <v>5</v>
      </c>
      <c r="J342" s="117"/>
    </row>
    <row r="343" spans="1:15" s="5" customFormat="1" ht="11.25">
      <c r="A343" s="4" t="s">
        <v>806</v>
      </c>
      <c r="B343" s="150">
        <v>2888</v>
      </c>
      <c r="C343" s="150" t="s">
        <v>882</v>
      </c>
      <c r="D343" s="150" t="s">
        <v>343</v>
      </c>
      <c r="E343" s="150" t="s">
        <v>104</v>
      </c>
      <c r="F343" s="150" t="s">
        <v>81</v>
      </c>
      <c r="G343" s="150" t="s">
        <v>82</v>
      </c>
      <c r="H343" s="150" t="s">
        <v>548</v>
      </c>
      <c r="I343" s="151">
        <v>4</v>
      </c>
      <c r="J343" s="117"/>
      <c r="K343" s="11"/>
      <c r="L343" s="6"/>
      <c r="M343" s="6"/>
      <c r="N343" s="6"/>
      <c r="O343" s="6"/>
    </row>
    <row r="344" spans="1:15" s="5" customFormat="1" ht="11.25">
      <c r="A344" s="4" t="s">
        <v>808</v>
      </c>
      <c r="B344" s="148">
        <v>2889</v>
      </c>
      <c r="C344" s="150" t="s">
        <v>884</v>
      </c>
      <c r="D344" s="150" t="s">
        <v>356</v>
      </c>
      <c r="E344" s="150" t="s">
        <v>104</v>
      </c>
      <c r="F344" s="150" t="s">
        <v>66</v>
      </c>
      <c r="G344" s="150" t="s">
        <v>67</v>
      </c>
      <c r="H344" s="150" t="s">
        <v>885</v>
      </c>
      <c r="I344" s="151">
        <v>3</v>
      </c>
      <c r="J344" s="117"/>
      <c r="K344" s="11"/>
      <c r="L344" s="11"/>
      <c r="M344" s="6"/>
      <c r="N344" s="6"/>
      <c r="O344" s="6"/>
    </row>
    <row r="345" spans="1:15" s="5" customFormat="1" ht="11.25">
      <c r="A345" s="4" t="s">
        <v>810</v>
      </c>
      <c r="B345" s="150">
        <v>2890</v>
      </c>
      <c r="C345" s="150" t="s">
        <v>887</v>
      </c>
      <c r="D345" s="150" t="s">
        <v>888</v>
      </c>
      <c r="E345" s="150" t="s">
        <v>1106</v>
      </c>
      <c r="F345" s="150" t="s">
        <v>66</v>
      </c>
      <c r="G345" s="150" t="s">
        <v>67</v>
      </c>
      <c r="H345" s="150" t="s">
        <v>885</v>
      </c>
      <c r="I345" s="151">
        <v>2</v>
      </c>
      <c r="J345" s="6"/>
      <c r="K345" s="11"/>
      <c r="L345" s="11"/>
      <c r="M345" s="6"/>
      <c r="N345" s="6"/>
      <c r="O345" s="6"/>
    </row>
    <row r="346" spans="1:15" s="5" customFormat="1" ht="11.25">
      <c r="A346" s="4" t="s">
        <v>812</v>
      </c>
      <c r="B346" s="150">
        <v>2893</v>
      </c>
      <c r="C346" s="150" t="s">
        <v>890</v>
      </c>
      <c r="D346" s="150" t="s">
        <v>375</v>
      </c>
      <c r="E346" s="150" t="s">
        <v>1113</v>
      </c>
      <c r="F346" s="150" t="s">
        <v>81</v>
      </c>
      <c r="G346" s="150" t="s">
        <v>82</v>
      </c>
      <c r="H346" s="150" t="s">
        <v>269</v>
      </c>
      <c r="I346" s="151">
        <v>5</v>
      </c>
      <c r="J346" s="6"/>
      <c r="K346" s="11"/>
      <c r="L346" s="11"/>
      <c r="M346" s="6"/>
      <c r="N346" s="6"/>
      <c r="O346" s="6"/>
    </row>
    <row r="347" spans="1:15" s="5" customFormat="1" ht="11.25">
      <c r="A347" s="4" t="s">
        <v>813</v>
      </c>
      <c r="B347" s="150">
        <v>2894</v>
      </c>
      <c r="C347" s="150" t="s">
        <v>890</v>
      </c>
      <c r="D347" s="150" t="s">
        <v>102</v>
      </c>
      <c r="E347" s="150" t="s">
        <v>104</v>
      </c>
      <c r="F347" s="150" t="s">
        <v>81</v>
      </c>
      <c r="G347" s="150" t="s">
        <v>82</v>
      </c>
      <c r="H347" s="150" t="s">
        <v>269</v>
      </c>
      <c r="I347" s="151">
        <v>5</v>
      </c>
      <c r="J347" s="6"/>
      <c r="K347" s="11"/>
      <c r="L347" s="11"/>
      <c r="M347" s="6"/>
      <c r="N347" s="6"/>
      <c r="O347" s="6"/>
    </row>
    <row r="348" spans="1:15" s="5" customFormat="1" ht="11.25">
      <c r="A348" s="4" t="s">
        <v>814</v>
      </c>
      <c r="B348" s="150">
        <v>2896</v>
      </c>
      <c r="C348" s="150" t="s">
        <v>893</v>
      </c>
      <c r="D348" s="150" t="s">
        <v>142</v>
      </c>
      <c r="E348" s="150" t="s">
        <v>1109</v>
      </c>
      <c r="F348" s="150" t="s">
        <v>66</v>
      </c>
      <c r="G348" s="150" t="s">
        <v>170</v>
      </c>
      <c r="H348" s="150" t="s">
        <v>171</v>
      </c>
      <c r="I348" s="151">
        <v>3</v>
      </c>
      <c r="J348" s="6"/>
      <c r="K348" s="11"/>
      <c r="L348" s="11"/>
      <c r="M348" s="6"/>
      <c r="N348" s="6"/>
      <c r="O348" s="6"/>
    </row>
    <row r="349" spans="1:15" s="5" customFormat="1" ht="11.25">
      <c r="A349" s="4" t="s">
        <v>817</v>
      </c>
      <c r="B349" s="150">
        <v>2899</v>
      </c>
      <c r="C349" s="150" t="s">
        <v>895</v>
      </c>
      <c r="D349" s="150" t="s">
        <v>73</v>
      </c>
      <c r="E349" s="150" t="s">
        <v>1109</v>
      </c>
      <c r="F349" s="150" t="s">
        <v>66</v>
      </c>
      <c r="G349" s="150" t="s">
        <v>67</v>
      </c>
      <c r="H349" s="150" t="s">
        <v>68</v>
      </c>
      <c r="I349" s="151">
        <v>1</v>
      </c>
      <c r="J349" s="6"/>
      <c r="K349" s="11"/>
      <c r="L349" s="11"/>
      <c r="M349" s="6"/>
      <c r="N349" s="6"/>
      <c r="O349" s="6"/>
    </row>
    <row r="350" spans="1:15" s="5" customFormat="1" ht="11.25">
      <c r="A350" s="4" t="s">
        <v>819</v>
      </c>
      <c r="B350" s="150">
        <v>2902</v>
      </c>
      <c r="C350" s="150" t="s">
        <v>746</v>
      </c>
      <c r="D350" s="150" t="s">
        <v>337</v>
      </c>
      <c r="E350" s="150" t="s">
        <v>104</v>
      </c>
      <c r="F350" s="150" t="s">
        <v>66</v>
      </c>
      <c r="G350" s="150" t="s">
        <v>170</v>
      </c>
      <c r="H350" s="150" t="s">
        <v>171</v>
      </c>
      <c r="I350" s="151">
        <v>5</v>
      </c>
      <c r="J350" s="6"/>
      <c r="K350" s="11"/>
      <c r="L350" s="7"/>
      <c r="M350" s="6"/>
      <c r="N350" s="6"/>
      <c r="O350" s="6"/>
    </row>
    <row r="351" spans="1:15" s="5" customFormat="1" ht="11.25">
      <c r="A351" s="4" t="s">
        <v>821</v>
      </c>
      <c r="B351" s="150">
        <v>2903</v>
      </c>
      <c r="C351" s="150" t="s">
        <v>897</v>
      </c>
      <c r="D351" s="150" t="s">
        <v>191</v>
      </c>
      <c r="E351" s="150" t="s">
        <v>1109</v>
      </c>
      <c r="F351" s="150" t="s">
        <v>66</v>
      </c>
      <c r="G351" s="150" t="s">
        <v>67</v>
      </c>
      <c r="H351" s="150" t="s">
        <v>885</v>
      </c>
      <c r="I351" s="151">
        <v>1</v>
      </c>
      <c r="J351" s="6"/>
      <c r="K351" s="11"/>
      <c r="L351" s="11"/>
      <c r="M351" s="6"/>
      <c r="N351" s="6"/>
      <c r="O351" s="6"/>
    </row>
    <row r="352" spans="1:15" s="5" customFormat="1" ht="11.25">
      <c r="A352" s="4" t="s">
        <v>823</v>
      </c>
      <c r="B352" s="148">
        <v>2905</v>
      </c>
      <c r="C352" s="150" t="s">
        <v>899</v>
      </c>
      <c r="D352" s="150" t="s">
        <v>900</v>
      </c>
      <c r="E352" s="150" t="s">
        <v>1106</v>
      </c>
      <c r="F352" s="150" t="s">
        <v>66</v>
      </c>
      <c r="G352" s="150" t="s">
        <v>170</v>
      </c>
      <c r="H352" s="150" t="s">
        <v>1142</v>
      </c>
      <c r="I352" s="151">
        <v>4</v>
      </c>
      <c r="J352" s="6"/>
      <c r="K352" s="11"/>
      <c r="L352" s="11"/>
      <c r="M352" s="6"/>
      <c r="N352" s="6"/>
      <c r="O352" s="6"/>
    </row>
    <row r="353" spans="1:15" s="5" customFormat="1" ht="11.25">
      <c r="A353" s="4" t="s">
        <v>825</v>
      </c>
      <c r="B353" s="150">
        <v>2906</v>
      </c>
      <c r="C353" s="150" t="s">
        <v>902</v>
      </c>
      <c r="D353" s="150" t="s">
        <v>213</v>
      </c>
      <c r="E353" s="150" t="s">
        <v>1106</v>
      </c>
      <c r="F353" s="150" t="s">
        <v>66</v>
      </c>
      <c r="G353" s="150" t="s">
        <v>170</v>
      </c>
      <c r="H353" s="150" t="s">
        <v>1142</v>
      </c>
      <c r="I353" s="151">
        <v>5</v>
      </c>
      <c r="J353" s="6"/>
      <c r="K353" s="11"/>
      <c r="L353" s="7"/>
      <c r="M353" s="6"/>
      <c r="N353" s="6"/>
      <c r="O353" s="6"/>
    </row>
    <row r="354" spans="1:15" s="5" customFormat="1" ht="11.25">
      <c r="A354" s="4" t="s">
        <v>827</v>
      </c>
      <c r="B354" s="150">
        <v>2907</v>
      </c>
      <c r="C354" s="150" t="s">
        <v>904</v>
      </c>
      <c r="D354" s="150" t="s">
        <v>576</v>
      </c>
      <c r="E354" s="150" t="s">
        <v>1106</v>
      </c>
      <c r="F354" s="150" t="s">
        <v>66</v>
      </c>
      <c r="G354" s="150" t="s">
        <v>170</v>
      </c>
      <c r="H354" s="150" t="s">
        <v>1142</v>
      </c>
      <c r="I354" s="151">
        <v>5</v>
      </c>
      <c r="J354" s="6"/>
      <c r="K354" s="11"/>
      <c r="L354" s="11"/>
      <c r="M354" s="6"/>
      <c r="N354" s="6"/>
      <c r="O354" s="6"/>
    </row>
    <row r="355" spans="1:15" s="5" customFormat="1" ht="11.25">
      <c r="A355" s="4" t="s">
        <v>829</v>
      </c>
      <c r="B355" s="150">
        <v>2910</v>
      </c>
      <c r="C355" s="150" t="s">
        <v>442</v>
      </c>
      <c r="D355" s="150" t="s">
        <v>73</v>
      </c>
      <c r="E355" s="150" t="s">
        <v>1109</v>
      </c>
      <c r="F355" s="150" t="s">
        <v>66</v>
      </c>
      <c r="G355" s="150" t="s">
        <v>170</v>
      </c>
      <c r="H355" s="150" t="s">
        <v>247</v>
      </c>
      <c r="I355" s="151">
        <v>4</v>
      </c>
      <c r="J355" s="6"/>
      <c r="K355" s="11"/>
      <c r="L355" s="11"/>
      <c r="M355" s="6"/>
      <c r="N355" s="6"/>
      <c r="O355" s="6"/>
    </row>
    <row r="356" spans="1:15" s="5" customFormat="1" ht="11.25">
      <c r="A356" s="4" t="s">
        <v>830</v>
      </c>
      <c r="B356" s="150">
        <v>2911</v>
      </c>
      <c r="C356" s="150" t="s">
        <v>906</v>
      </c>
      <c r="D356" s="150" t="s">
        <v>124</v>
      </c>
      <c r="E356" s="150" t="s">
        <v>1113</v>
      </c>
      <c r="F356" s="150" t="s">
        <v>66</v>
      </c>
      <c r="G356" s="150" t="s">
        <v>170</v>
      </c>
      <c r="H356" s="150" t="s">
        <v>338</v>
      </c>
      <c r="I356" s="151">
        <v>1</v>
      </c>
      <c r="J356" s="6"/>
      <c r="K356" s="11"/>
      <c r="L356" s="7"/>
      <c r="M356" s="6"/>
      <c r="N356" s="6"/>
      <c r="O356" s="6"/>
    </row>
    <row r="357" spans="1:15" s="5" customFormat="1" ht="11.25">
      <c r="A357" s="4" t="s">
        <v>833</v>
      </c>
      <c r="B357" s="146">
        <v>2912</v>
      </c>
      <c r="C357" s="146" t="s">
        <v>908</v>
      </c>
      <c r="D357" s="146" t="s">
        <v>900</v>
      </c>
      <c r="E357" s="146" t="s">
        <v>1113</v>
      </c>
      <c r="F357" s="146" t="s">
        <v>66</v>
      </c>
      <c r="G357" s="146" t="s">
        <v>170</v>
      </c>
      <c r="H357" s="146" t="s">
        <v>171</v>
      </c>
      <c r="I357" s="147">
        <v>5</v>
      </c>
      <c r="J357" s="6"/>
      <c r="K357" s="11"/>
      <c r="L357" s="7"/>
      <c r="M357" s="6"/>
      <c r="N357" s="6"/>
      <c r="O357" s="6"/>
    </row>
    <row r="358" spans="1:15" s="5" customFormat="1" ht="11.25">
      <c r="A358" s="4" t="s">
        <v>835</v>
      </c>
      <c r="B358" s="148">
        <v>2913</v>
      </c>
      <c r="C358" s="150" t="s">
        <v>908</v>
      </c>
      <c r="D358" s="150" t="s">
        <v>910</v>
      </c>
      <c r="E358" s="150" t="s">
        <v>1113</v>
      </c>
      <c r="F358" s="150" t="s">
        <v>66</v>
      </c>
      <c r="G358" s="150" t="s">
        <v>170</v>
      </c>
      <c r="H358" s="150" t="s">
        <v>171</v>
      </c>
      <c r="I358" s="151">
        <v>5</v>
      </c>
      <c r="J358" s="6"/>
      <c r="K358" s="11"/>
      <c r="L358" s="7"/>
      <c r="M358" s="6"/>
      <c r="N358" s="6"/>
      <c r="O358" s="6"/>
    </row>
    <row r="359" spans="1:15" s="5" customFormat="1" ht="11.25">
      <c r="A359" s="4" t="s">
        <v>836</v>
      </c>
      <c r="B359" s="148">
        <v>2915</v>
      </c>
      <c r="C359" s="150" t="s">
        <v>912</v>
      </c>
      <c r="D359" s="150" t="s">
        <v>816</v>
      </c>
      <c r="E359" s="150" t="s">
        <v>104</v>
      </c>
      <c r="F359" s="150" t="s">
        <v>81</v>
      </c>
      <c r="G359" s="150" t="s">
        <v>82</v>
      </c>
      <c r="H359" s="150" t="s">
        <v>269</v>
      </c>
      <c r="I359" s="151">
        <v>5</v>
      </c>
      <c r="J359" s="6"/>
      <c r="K359" s="11"/>
      <c r="L359" s="6"/>
      <c r="M359" s="6"/>
      <c r="N359" s="6"/>
      <c r="O359" s="6"/>
    </row>
    <row r="360" spans="1:15" s="5" customFormat="1" ht="11.25">
      <c r="A360" s="4" t="s">
        <v>837</v>
      </c>
      <c r="B360" s="150">
        <v>2917</v>
      </c>
      <c r="C360" s="150" t="s">
        <v>914</v>
      </c>
      <c r="D360" s="150" t="s">
        <v>80</v>
      </c>
      <c r="E360" s="150" t="s">
        <v>1109</v>
      </c>
      <c r="F360" s="150" t="s">
        <v>81</v>
      </c>
      <c r="G360" s="150" t="s">
        <v>87</v>
      </c>
      <c r="H360" s="150" t="s">
        <v>164</v>
      </c>
      <c r="I360" s="151">
        <v>4</v>
      </c>
      <c r="J360" s="6"/>
      <c r="K360" s="11"/>
      <c r="L360" s="11"/>
      <c r="M360" s="6"/>
      <c r="N360" s="6"/>
      <c r="O360" s="6"/>
    </row>
    <row r="361" spans="1:15" s="5" customFormat="1" ht="11.25">
      <c r="A361" s="4" t="s">
        <v>838</v>
      </c>
      <c r="B361" s="150">
        <v>2918</v>
      </c>
      <c r="C361" s="150" t="s">
        <v>916</v>
      </c>
      <c r="D361" s="150" t="s">
        <v>759</v>
      </c>
      <c r="E361" s="150" t="s">
        <v>1106</v>
      </c>
      <c r="F361" s="150" t="s">
        <v>81</v>
      </c>
      <c r="G361" s="150" t="s">
        <v>87</v>
      </c>
      <c r="H361" s="150" t="s">
        <v>164</v>
      </c>
      <c r="I361" s="151">
        <v>4</v>
      </c>
      <c r="J361" s="6"/>
      <c r="K361" s="11"/>
      <c r="L361" s="11"/>
      <c r="M361" s="6"/>
      <c r="N361" s="6"/>
      <c r="O361" s="6"/>
    </row>
    <row r="362" spans="1:15" s="5" customFormat="1" ht="11.25">
      <c r="A362" s="4" t="s">
        <v>840</v>
      </c>
      <c r="B362" s="150">
        <v>2919</v>
      </c>
      <c r="C362" s="150" t="s">
        <v>918</v>
      </c>
      <c r="D362" s="150" t="s">
        <v>846</v>
      </c>
      <c r="E362" s="150" t="s">
        <v>1113</v>
      </c>
      <c r="F362" s="150" t="s">
        <v>66</v>
      </c>
      <c r="G362" s="150" t="s">
        <v>170</v>
      </c>
      <c r="H362" s="150" t="s">
        <v>171</v>
      </c>
      <c r="I362" s="151">
        <v>5</v>
      </c>
      <c r="J362" s="6"/>
      <c r="K362" s="11"/>
      <c r="L362" s="11"/>
      <c r="M362" s="6"/>
      <c r="N362" s="6"/>
      <c r="O362" s="6"/>
    </row>
    <row r="363" spans="1:15" s="5" customFormat="1" ht="11.25">
      <c r="A363" s="4" t="s">
        <v>841</v>
      </c>
      <c r="B363" s="150">
        <v>2926</v>
      </c>
      <c r="C363" s="150" t="s">
        <v>503</v>
      </c>
      <c r="D363" s="150" t="s">
        <v>375</v>
      </c>
      <c r="E363" s="150" t="s">
        <v>104</v>
      </c>
      <c r="F363" s="150" t="s">
        <v>66</v>
      </c>
      <c r="G363" s="150" t="s">
        <v>170</v>
      </c>
      <c r="H363" s="150" t="s">
        <v>403</v>
      </c>
      <c r="I363" s="151">
        <v>2</v>
      </c>
      <c r="J363" s="6"/>
      <c r="K363" s="11"/>
      <c r="L363" s="6"/>
      <c r="M363" s="6"/>
      <c r="N363" s="6"/>
      <c r="O363" s="6"/>
    </row>
    <row r="364" spans="1:15" s="5" customFormat="1" ht="11.25">
      <c r="A364" s="4" t="s">
        <v>843</v>
      </c>
      <c r="B364" s="150">
        <v>2931</v>
      </c>
      <c r="C364" s="150" t="s">
        <v>1151</v>
      </c>
      <c r="D364" s="150" t="s">
        <v>454</v>
      </c>
      <c r="E364" s="150" t="s">
        <v>1109</v>
      </c>
      <c r="F364" s="150" t="s">
        <v>66</v>
      </c>
      <c r="G364" s="150" t="s">
        <v>67</v>
      </c>
      <c r="H364" s="150" t="s">
        <v>1152</v>
      </c>
      <c r="I364" s="151">
        <v>5</v>
      </c>
      <c r="J364" s="6"/>
      <c r="K364" s="11"/>
      <c r="L364" s="7"/>
      <c r="M364" s="6"/>
      <c r="N364" s="6"/>
      <c r="O364" s="6"/>
    </row>
    <row r="365" spans="1:15" s="5" customFormat="1" ht="11.25">
      <c r="A365" s="4" t="s">
        <v>844</v>
      </c>
      <c r="B365" s="150">
        <v>2932</v>
      </c>
      <c r="C365" s="150" t="s">
        <v>921</v>
      </c>
      <c r="D365" s="150" t="s">
        <v>130</v>
      </c>
      <c r="E365" s="150" t="s">
        <v>104</v>
      </c>
      <c r="F365" s="150" t="s">
        <v>81</v>
      </c>
      <c r="G365" s="150" t="s">
        <v>87</v>
      </c>
      <c r="H365" s="150" t="s">
        <v>127</v>
      </c>
      <c r="I365" s="151">
        <v>4</v>
      </c>
      <c r="J365" s="6"/>
      <c r="K365" s="11"/>
      <c r="L365" s="11"/>
      <c r="M365" s="6"/>
      <c r="N365" s="6"/>
      <c r="O365" s="6"/>
    </row>
    <row r="366" spans="1:15" s="5" customFormat="1" ht="11.25">
      <c r="A366" s="4" t="s">
        <v>847</v>
      </c>
      <c r="B366" s="146">
        <v>2933</v>
      </c>
      <c r="C366" s="146" t="s">
        <v>923</v>
      </c>
      <c r="D366" s="146" t="s">
        <v>343</v>
      </c>
      <c r="E366" s="146" t="s">
        <v>104</v>
      </c>
      <c r="F366" s="146" t="s">
        <v>81</v>
      </c>
      <c r="G366" s="146" t="s">
        <v>87</v>
      </c>
      <c r="H366" s="146" t="s">
        <v>127</v>
      </c>
      <c r="I366" s="147">
        <v>2</v>
      </c>
      <c r="J366" s="6"/>
      <c r="K366" s="11"/>
      <c r="L366" s="11"/>
      <c r="M366" s="6"/>
      <c r="N366" s="6"/>
      <c r="O366" s="6"/>
    </row>
    <row r="367" spans="1:15" s="5" customFormat="1" ht="11.25">
      <c r="A367" s="4" t="s">
        <v>849</v>
      </c>
      <c r="B367" s="150">
        <v>2935</v>
      </c>
      <c r="C367" s="150" t="s">
        <v>925</v>
      </c>
      <c r="D367" s="150" t="s">
        <v>926</v>
      </c>
      <c r="E367" s="150" t="s">
        <v>1113</v>
      </c>
      <c r="F367" s="150" t="s">
        <v>66</v>
      </c>
      <c r="G367" s="150" t="s">
        <v>170</v>
      </c>
      <c r="H367" s="150" t="s">
        <v>338</v>
      </c>
      <c r="I367" s="151">
        <v>1</v>
      </c>
      <c r="J367" s="6"/>
      <c r="K367" s="11"/>
      <c r="L367" s="6"/>
      <c r="M367" s="6"/>
      <c r="N367" s="6"/>
      <c r="O367" s="6"/>
    </row>
    <row r="368" spans="1:15" s="5" customFormat="1" ht="11.25">
      <c r="A368" s="4" t="s">
        <v>852</v>
      </c>
      <c r="B368" s="150">
        <v>2937</v>
      </c>
      <c r="C368" s="150" t="s">
        <v>928</v>
      </c>
      <c r="D368" s="150" t="s">
        <v>91</v>
      </c>
      <c r="E368" s="150" t="s">
        <v>1105</v>
      </c>
      <c r="F368" s="150" t="s">
        <v>66</v>
      </c>
      <c r="G368" s="150" t="s">
        <v>170</v>
      </c>
      <c r="H368" s="150" t="s">
        <v>233</v>
      </c>
      <c r="I368" s="151">
        <v>2</v>
      </c>
      <c r="J368" s="6"/>
      <c r="K368" s="11"/>
      <c r="L368" s="11"/>
      <c r="M368" s="7"/>
      <c r="N368" s="6"/>
      <c r="O368" s="6"/>
    </row>
    <row r="369" spans="1:15" s="5" customFormat="1" ht="11.25">
      <c r="A369" s="4" t="s">
        <v>855</v>
      </c>
      <c r="B369" s="150">
        <v>2938</v>
      </c>
      <c r="C369" s="150" t="s">
        <v>930</v>
      </c>
      <c r="D369" s="150" t="s">
        <v>343</v>
      </c>
      <c r="E369" s="150" t="s">
        <v>1109</v>
      </c>
      <c r="F369" s="150" t="s">
        <v>66</v>
      </c>
      <c r="G369" s="150" t="s">
        <v>170</v>
      </c>
      <c r="H369" s="150" t="s">
        <v>233</v>
      </c>
      <c r="I369" s="151">
        <v>5</v>
      </c>
      <c r="J369" s="6"/>
      <c r="K369" s="11"/>
      <c r="L369" s="7"/>
      <c r="M369" s="6"/>
      <c r="N369" s="6"/>
      <c r="O369" s="6"/>
    </row>
    <row r="370" spans="1:15" s="5" customFormat="1" ht="11.25">
      <c r="A370" s="4" t="s">
        <v>857</v>
      </c>
      <c r="B370" s="148">
        <v>2939</v>
      </c>
      <c r="C370" s="150" t="s">
        <v>932</v>
      </c>
      <c r="D370" s="150" t="s">
        <v>488</v>
      </c>
      <c r="E370" s="150" t="s">
        <v>1106</v>
      </c>
      <c r="F370" s="150" t="s">
        <v>81</v>
      </c>
      <c r="G370" s="150" t="s">
        <v>82</v>
      </c>
      <c r="H370" s="150" t="s">
        <v>237</v>
      </c>
      <c r="I370" s="151">
        <v>5</v>
      </c>
      <c r="J370" s="6"/>
      <c r="K370" s="11"/>
      <c r="L370" s="6"/>
      <c r="M370" s="6"/>
      <c r="N370" s="6"/>
      <c r="O370" s="6"/>
    </row>
    <row r="371" spans="1:15" s="5" customFormat="1" ht="11.25">
      <c r="A371" s="4" t="s">
        <v>859</v>
      </c>
      <c r="B371" s="150">
        <v>2944</v>
      </c>
      <c r="C371" s="150" t="s">
        <v>934</v>
      </c>
      <c r="D371" s="150" t="s">
        <v>91</v>
      </c>
      <c r="E371" s="150" t="s">
        <v>104</v>
      </c>
      <c r="F371" s="150" t="s">
        <v>66</v>
      </c>
      <c r="G371" s="150" t="s">
        <v>67</v>
      </c>
      <c r="H371" s="150" t="s">
        <v>197</v>
      </c>
      <c r="I371" s="151">
        <v>3</v>
      </c>
      <c r="J371" s="6"/>
      <c r="K371" s="11"/>
      <c r="L371" s="6"/>
      <c r="M371" s="6"/>
      <c r="N371" s="6"/>
      <c r="O371" s="6"/>
    </row>
    <row r="372" spans="1:15" s="5" customFormat="1" ht="11.25">
      <c r="A372" s="4" t="s">
        <v>862</v>
      </c>
      <c r="B372" s="150">
        <v>2950</v>
      </c>
      <c r="C372" s="150" t="s">
        <v>392</v>
      </c>
      <c r="D372" s="150" t="s">
        <v>86</v>
      </c>
      <c r="E372" s="150" t="s">
        <v>1109</v>
      </c>
      <c r="F372" s="150" t="s">
        <v>66</v>
      </c>
      <c r="G372" s="150" t="s">
        <v>67</v>
      </c>
      <c r="H372" s="150" t="s">
        <v>346</v>
      </c>
      <c r="I372" s="151">
        <v>4</v>
      </c>
      <c r="J372" s="6"/>
      <c r="K372" s="11"/>
      <c r="L372" s="11"/>
      <c r="M372" s="6"/>
      <c r="N372" s="6"/>
      <c r="O372" s="6"/>
    </row>
    <row r="373" spans="1:15" s="5" customFormat="1" ht="11.25">
      <c r="A373" s="4" t="s">
        <v>863</v>
      </c>
      <c r="B373" s="150">
        <v>2958</v>
      </c>
      <c r="C373" s="150" t="s">
        <v>939</v>
      </c>
      <c r="D373" s="150" t="s">
        <v>337</v>
      </c>
      <c r="E373" s="150" t="s">
        <v>104</v>
      </c>
      <c r="F373" s="150" t="s">
        <v>66</v>
      </c>
      <c r="G373" s="150" t="s">
        <v>67</v>
      </c>
      <c r="H373" s="150" t="s">
        <v>146</v>
      </c>
      <c r="I373" s="151">
        <v>5</v>
      </c>
      <c r="J373" s="6"/>
      <c r="K373" s="11"/>
      <c r="L373" s="6"/>
      <c r="M373" s="6"/>
      <c r="N373" s="6"/>
      <c r="O373" s="6"/>
    </row>
    <row r="374" spans="1:15" s="5" customFormat="1" ht="11.25">
      <c r="A374" s="4" t="s">
        <v>865</v>
      </c>
      <c r="B374" s="150">
        <v>2959</v>
      </c>
      <c r="C374" s="150" t="s">
        <v>941</v>
      </c>
      <c r="D374" s="150" t="s">
        <v>183</v>
      </c>
      <c r="E374" s="150" t="s">
        <v>1106</v>
      </c>
      <c r="F374" s="150" t="s">
        <v>81</v>
      </c>
      <c r="G374" s="150" t="s">
        <v>82</v>
      </c>
      <c r="H374" s="150" t="s">
        <v>92</v>
      </c>
      <c r="I374" s="151">
        <v>3</v>
      </c>
      <c r="J374" s="6"/>
      <c r="K374" s="11"/>
      <c r="L374" s="11"/>
      <c r="M374" s="6"/>
      <c r="N374" s="6"/>
      <c r="O374" s="6"/>
    </row>
    <row r="375" spans="1:15" s="5" customFormat="1" ht="11.25">
      <c r="A375" s="4" t="s">
        <v>867</v>
      </c>
      <c r="B375" s="150">
        <v>2964</v>
      </c>
      <c r="C375" s="150" t="s">
        <v>944</v>
      </c>
      <c r="D375" s="150" t="s">
        <v>356</v>
      </c>
      <c r="E375" s="150" t="s">
        <v>104</v>
      </c>
      <c r="F375" s="150" t="s">
        <v>66</v>
      </c>
      <c r="G375" s="150" t="s">
        <v>170</v>
      </c>
      <c r="H375" s="150" t="s">
        <v>338</v>
      </c>
      <c r="I375" s="151">
        <v>3</v>
      </c>
      <c r="J375" s="6"/>
      <c r="K375" s="11"/>
      <c r="L375" s="6"/>
      <c r="M375" s="6"/>
      <c r="N375" s="6"/>
      <c r="O375" s="6"/>
    </row>
    <row r="376" spans="1:15" s="5" customFormat="1" ht="11.25">
      <c r="A376" s="4" t="s">
        <v>869</v>
      </c>
      <c r="B376" s="150">
        <v>2969</v>
      </c>
      <c r="C376" s="150" t="s">
        <v>948</v>
      </c>
      <c r="D376" s="150" t="s">
        <v>418</v>
      </c>
      <c r="E376" s="150" t="s">
        <v>1106</v>
      </c>
      <c r="F376" s="150" t="s">
        <v>81</v>
      </c>
      <c r="G376" s="150" t="s">
        <v>87</v>
      </c>
      <c r="H376" s="150" t="s">
        <v>164</v>
      </c>
      <c r="I376" s="151">
        <v>5</v>
      </c>
      <c r="J376" s="6"/>
      <c r="K376" s="11"/>
      <c r="L376" s="6"/>
      <c r="M376" s="6"/>
      <c r="N376" s="6"/>
      <c r="O376" s="6"/>
    </row>
    <row r="377" spans="1:15" s="5" customFormat="1" ht="11.25">
      <c r="A377" s="4" t="s">
        <v>871</v>
      </c>
      <c r="B377" s="150">
        <v>2970</v>
      </c>
      <c r="C377" s="150" t="s">
        <v>950</v>
      </c>
      <c r="D377" s="150" t="s">
        <v>415</v>
      </c>
      <c r="E377" s="150" t="s">
        <v>1113</v>
      </c>
      <c r="F377" s="150" t="s">
        <v>66</v>
      </c>
      <c r="G377" s="150" t="s">
        <v>67</v>
      </c>
      <c r="H377" s="150" t="s">
        <v>103</v>
      </c>
      <c r="I377" s="151">
        <v>3</v>
      </c>
      <c r="J377" s="6"/>
      <c r="K377" s="11"/>
      <c r="L377" s="6"/>
      <c r="M377" s="6"/>
      <c r="N377" s="6"/>
      <c r="O377" s="6"/>
    </row>
    <row r="378" spans="1:15" s="5" customFormat="1" ht="11.25">
      <c r="A378" s="4" t="s">
        <v>873</v>
      </c>
      <c r="B378" s="150">
        <v>2972</v>
      </c>
      <c r="C378" s="150" t="s">
        <v>70</v>
      </c>
      <c r="D378" s="150" t="s">
        <v>154</v>
      </c>
      <c r="E378" s="150" t="s">
        <v>104</v>
      </c>
      <c r="F378" s="150" t="s">
        <v>81</v>
      </c>
      <c r="G378" s="150" t="s">
        <v>87</v>
      </c>
      <c r="H378" s="150" t="s">
        <v>637</v>
      </c>
      <c r="I378" s="151">
        <v>5</v>
      </c>
      <c r="J378" s="6"/>
      <c r="K378" s="11"/>
      <c r="L378" s="7"/>
      <c r="M378" s="6"/>
      <c r="N378" s="6"/>
      <c r="O378" s="6"/>
    </row>
    <row r="379" spans="1:15" s="5" customFormat="1" ht="11.25">
      <c r="A379" s="4" t="s">
        <v>875</v>
      </c>
      <c r="B379" s="148">
        <v>2977</v>
      </c>
      <c r="C379" s="150" t="s">
        <v>955</v>
      </c>
      <c r="D379" s="150" t="s">
        <v>130</v>
      </c>
      <c r="E379" s="150" t="s">
        <v>1113</v>
      </c>
      <c r="F379" s="150" t="s">
        <v>66</v>
      </c>
      <c r="G379" s="150" t="s">
        <v>170</v>
      </c>
      <c r="H379" s="150" t="s">
        <v>780</v>
      </c>
      <c r="I379" s="151">
        <v>4</v>
      </c>
      <c r="J379" s="6"/>
      <c r="K379" s="11"/>
      <c r="L379" s="7"/>
      <c r="M379" s="6"/>
      <c r="N379" s="6"/>
      <c r="O379" s="6"/>
    </row>
    <row r="380" spans="1:15" s="5" customFormat="1" ht="11.25">
      <c r="A380" s="4" t="s">
        <v>877</v>
      </c>
      <c r="B380" s="150">
        <v>2980</v>
      </c>
      <c r="C380" s="150" t="s">
        <v>958</v>
      </c>
      <c r="D380" s="150" t="s">
        <v>154</v>
      </c>
      <c r="E380" s="150" t="s">
        <v>1113</v>
      </c>
      <c r="F380" s="150" t="s">
        <v>66</v>
      </c>
      <c r="G380" s="150" t="s">
        <v>170</v>
      </c>
      <c r="H380" s="150" t="s">
        <v>780</v>
      </c>
      <c r="I380" s="151">
        <v>4</v>
      </c>
      <c r="J380" s="6"/>
      <c r="K380" s="11"/>
      <c r="L380" s="6"/>
      <c r="M380" s="6"/>
      <c r="N380" s="6"/>
      <c r="O380" s="6"/>
    </row>
    <row r="381" spans="1:15" s="5" customFormat="1" ht="11.25">
      <c r="A381" s="4" t="s">
        <v>879</v>
      </c>
      <c r="B381" s="146">
        <v>2981</v>
      </c>
      <c r="C381" s="146" t="s">
        <v>960</v>
      </c>
      <c r="D381" s="146" t="s">
        <v>961</v>
      </c>
      <c r="E381" s="146" t="s">
        <v>1113</v>
      </c>
      <c r="F381" s="146" t="s">
        <v>81</v>
      </c>
      <c r="G381" s="146" t="s">
        <v>82</v>
      </c>
      <c r="H381" s="146" t="s">
        <v>1154</v>
      </c>
      <c r="I381" s="147">
        <v>4</v>
      </c>
      <c r="J381" s="6"/>
      <c r="K381" s="11"/>
      <c r="L381" s="11"/>
      <c r="M381" s="6"/>
      <c r="N381" s="6"/>
      <c r="O381" s="6"/>
    </row>
    <row r="382" spans="1:15" s="5" customFormat="1" ht="11.25">
      <c r="A382" s="4" t="s">
        <v>881</v>
      </c>
      <c r="B382" s="150">
        <v>2982</v>
      </c>
      <c r="C382" s="150" t="s">
        <v>960</v>
      </c>
      <c r="D382" s="150" t="s">
        <v>963</v>
      </c>
      <c r="E382" s="150" t="s">
        <v>104</v>
      </c>
      <c r="F382" s="150" t="s">
        <v>81</v>
      </c>
      <c r="G382" s="150" t="s">
        <v>82</v>
      </c>
      <c r="H382" s="150" t="s">
        <v>1154</v>
      </c>
      <c r="I382" s="151">
        <v>5</v>
      </c>
      <c r="J382" s="6"/>
      <c r="K382" s="11"/>
      <c r="L382" s="7"/>
      <c r="M382" s="6"/>
      <c r="N382" s="6"/>
      <c r="O382" s="6"/>
    </row>
    <row r="383" spans="1:15" s="5" customFormat="1" ht="11.25">
      <c r="A383" s="4" t="s">
        <v>883</v>
      </c>
      <c r="B383" s="148">
        <v>2986</v>
      </c>
      <c r="C383" s="150" t="s">
        <v>481</v>
      </c>
      <c r="D383" s="150" t="s">
        <v>343</v>
      </c>
      <c r="E383" s="150" t="s">
        <v>1113</v>
      </c>
      <c r="F383" s="150" t="s">
        <v>66</v>
      </c>
      <c r="G383" s="150" t="s">
        <v>170</v>
      </c>
      <c r="H383" s="150" t="s">
        <v>780</v>
      </c>
      <c r="I383" s="151">
        <v>5</v>
      </c>
      <c r="J383" s="6"/>
      <c r="K383" s="11"/>
      <c r="L383" s="7"/>
      <c r="M383" s="6"/>
      <c r="N383" s="6"/>
      <c r="O383" s="6"/>
    </row>
    <row r="384" spans="1:15" s="5" customFormat="1" ht="11.25">
      <c r="A384" s="4" t="s">
        <v>886</v>
      </c>
      <c r="B384" s="150">
        <v>3000</v>
      </c>
      <c r="C384" s="150" t="s">
        <v>967</v>
      </c>
      <c r="D384" s="150" t="s">
        <v>410</v>
      </c>
      <c r="E384" s="150" t="s">
        <v>1106</v>
      </c>
      <c r="F384" s="150" t="s">
        <v>66</v>
      </c>
      <c r="G384" s="150" t="s">
        <v>170</v>
      </c>
      <c r="H384" s="150" t="s">
        <v>247</v>
      </c>
      <c r="I384" s="151">
        <v>4</v>
      </c>
      <c r="J384" s="6"/>
      <c r="K384" s="11"/>
      <c r="L384" s="6"/>
      <c r="M384" s="6"/>
      <c r="N384" s="6"/>
      <c r="O384" s="6"/>
    </row>
    <row r="385" spans="1:15" s="5" customFormat="1" ht="11.25">
      <c r="A385" s="4" t="s">
        <v>889</v>
      </c>
      <c r="B385" s="150">
        <v>3001</v>
      </c>
      <c r="C385" s="150" t="s">
        <v>928</v>
      </c>
      <c r="D385" s="150" t="s">
        <v>337</v>
      </c>
      <c r="E385" s="150" t="s">
        <v>1109</v>
      </c>
      <c r="F385" s="150" t="s">
        <v>66</v>
      </c>
      <c r="G385" s="150" t="s">
        <v>170</v>
      </c>
      <c r="H385" s="150" t="s">
        <v>233</v>
      </c>
      <c r="I385" s="151" t="s">
        <v>104</v>
      </c>
      <c r="J385" s="6"/>
      <c r="K385" s="11"/>
      <c r="L385" s="11"/>
      <c r="M385" s="6"/>
      <c r="N385" s="6"/>
      <c r="O385" s="6"/>
    </row>
    <row r="386" spans="1:15" s="5" customFormat="1" ht="11.25">
      <c r="A386" s="4" t="s">
        <v>891</v>
      </c>
      <c r="B386" s="150">
        <v>3010</v>
      </c>
      <c r="C386" s="150" t="s">
        <v>970</v>
      </c>
      <c r="D386" s="150" t="s">
        <v>303</v>
      </c>
      <c r="E386" s="150" t="s">
        <v>104</v>
      </c>
      <c r="F386" s="150" t="s">
        <v>81</v>
      </c>
      <c r="G386" s="150" t="s">
        <v>87</v>
      </c>
      <c r="H386" s="150" t="s">
        <v>127</v>
      </c>
      <c r="I386" s="151">
        <v>3</v>
      </c>
      <c r="J386" s="6"/>
      <c r="K386" s="11"/>
      <c r="L386" s="7"/>
      <c r="M386" s="6"/>
      <c r="N386" s="6"/>
      <c r="O386" s="6"/>
    </row>
    <row r="387" spans="1:15" s="5" customFormat="1" ht="11.25">
      <c r="A387" s="4" t="s">
        <v>892</v>
      </c>
      <c r="B387" s="150">
        <v>3011</v>
      </c>
      <c r="C387" s="150" t="s">
        <v>972</v>
      </c>
      <c r="D387" s="150" t="s">
        <v>973</v>
      </c>
      <c r="E387" s="150" t="s">
        <v>1106</v>
      </c>
      <c r="F387" s="150" t="s">
        <v>81</v>
      </c>
      <c r="G387" s="150" t="s">
        <v>87</v>
      </c>
      <c r="H387" s="150" t="s">
        <v>164</v>
      </c>
      <c r="I387" s="151">
        <v>2</v>
      </c>
      <c r="J387" s="6"/>
      <c r="K387" s="11"/>
      <c r="L387" s="11"/>
      <c r="M387" s="6"/>
      <c r="N387" s="6"/>
      <c r="O387" s="6"/>
    </row>
    <row r="388" spans="1:15" s="5" customFormat="1" ht="11.25">
      <c r="A388" s="4" t="s">
        <v>894</v>
      </c>
      <c r="B388" s="150">
        <v>3018</v>
      </c>
      <c r="C388" s="150" t="s">
        <v>975</v>
      </c>
      <c r="D388" s="150" t="s">
        <v>976</v>
      </c>
      <c r="E388" s="150" t="s">
        <v>1106</v>
      </c>
      <c r="F388" s="150" t="s">
        <v>81</v>
      </c>
      <c r="G388" s="150" t="s">
        <v>87</v>
      </c>
      <c r="H388" s="150" t="s">
        <v>1154</v>
      </c>
      <c r="I388" s="151">
        <v>4</v>
      </c>
      <c r="J388" s="6"/>
      <c r="K388" s="11"/>
      <c r="L388" s="11"/>
      <c r="M388" s="6"/>
      <c r="N388" s="6"/>
      <c r="O388" s="6"/>
    </row>
    <row r="389" spans="1:15" s="5" customFormat="1" ht="11.25">
      <c r="A389" s="4" t="s">
        <v>896</v>
      </c>
      <c r="B389" s="150">
        <v>3019</v>
      </c>
      <c r="C389" s="150" t="s">
        <v>978</v>
      </c>
      <c r="D389" s="150" t="s">
        <v>415</v>
      </c>
      <c r="E389" s="150" t="s">
        <v>1109</v>
      </c>
      <c r="F389" s="150" t="s">
        <v>66</v>
      </c>
      <c r="G389" s="150" t="s">
        <v>170</v>
      </c>
      <c r="H389" s="150" t="s">
        <v>780</v>
      </c>
      <c r="I389" s="151">
        <v>4</v>
      </c>
      <c r="J389" s="6"/>
      <c r="K389" s="11"/>
      <c r="L389" s="11"/>
      <c r="M389" s="6"/>
      <c r="N389" s="6"/>
      <c r="O389" s="6"/>
    </row>
    <row r="390" spans="1:15" s="5" customFormat="1" ht="11.25">
      <c r="A390" s="4" t="s">
        <v>898</v>
      </c>
      <c r="B390" s="150">
        <v>3025</v>
      </c>
      <c r="C390" s="150" t="s">
        <v>981</v>
      </c>
      <c r="D390" s="150" t="s">
        <v>73</v>
      </c>
      <c r="E390" s="150" t="s">
        <v>1109</v>
      </c>
      <c r="F390" s="150" t="s">
        <v>66</v>
      </c>
      <c r="G390" s="150" t="s">
        <v>67</v>
      </c>
      <c r="H390" s="150" t="s">
        <v>885</v>
      </c>
      <c r="I390" s="151">
        <v>2</v>
      </c>
      <c r="J390" s="6"/>
      <c r="K390" s="11"/>
      <c r="L390" s="6"/>
      <c r="M390" s="6"/>
      <c r="N390" s="6"/>
      <c r="O390" s="6"/>
    </row>
    <row r="391" spans="1:15" s="5" customFormat="1" ht="11.25">
      <c r="A391" s="4" t="s">
        <v>901</v>
      </c>
      <c r="B391" s="150">
        <v>3026</v>
      </c>
      <c r="C391" s="150" t="s">
        <v>775</v>
      </c>
      <c r="D391" s="150" t="s">
        <v>80</v>
      </c>
      <c r="E391" s="150" t="s">
        <v>1113</v>
      </c>
      <c r="F391" s="150" t="s">
        <v>81</v>
      </c>
      <c r="G391" s="150" t="s">
        <v>82</v>
      </c>
      <c r="H391" s="150" t="s">
        <v>1154</v>
      </c>
      <c r="I391" s="151">
        <v>4</v>
      </c>
      <c r="J391" s="6"/>
      <c r="K391" s="11"/>
      <c r="L391" s="6"/>
      <c r="M391" s="6"/>
      <c r="N391" s="6"/>
      <c r="O391" s="6"/>
    </row>
    <row r="392" spans="1:15" s="5" customFormat="1" ht="11.25">
      <c r="A392" s="4" t="s">
        <v>903</v>
      </c>
      <c r="B392" s="150">
        <v>3034</v>
      </c>
      <c r="C392" s="150" t="s">
        <v>988</v>
      </c>
      <c r="D392" s="150" t="s">
        <v>186</v>
      </c>
      <c r="E392" s="150" t="s">
        <v>104</v>
      </c>
      <c r="F392" s="150" t="s">
        <v>81</v>
      </c>
      <c r="G392" s="150" t="s">
        <v>87</v>
      </c>
      <c r="H392" s="150" t="s">
        <v>127</v>
      </c>
      <c r="I392" s="151">
        <v>3</v>
      </c>
      <c r="J392" s="6"/>
      <c r="K392" s="11"/>
      <c r="L392" s="6"/>
      <c r="M392" s="6"/>
      <c r="N392" s="6"/>
      <c r="O392" s="6"/>
    </row>
    <row r="393" spans="1:15" s="5" customFormat="1" ht="11.25">
      <c r="A393" s="4" t="s">
        <v>905</v>
      </c>
      <c r="B393" s="150">
        <v>3036</v>
      </c>
      <c r="C393" s="150" t="s">
        <v>990</v>
      </c>
      <c r="D393" s="150" t="s">
        <v>583</v>
      </c>
      <c r="E393" s="150" t="s">
        <v>1109</v>
      </c>
      <c r="F393" s="150" t="s">
        <v>81</v>
      </c>
      <c r="G393" s="150" t="s">
        <v>87</v>
      </c>
      <c r="H393" s="150" t="s">
        <v>121</v>
      </c>
      <c r="I393" s="151">
        <v>2</v>
      </c>
      <c r="J393" s="6"/>
      <c r="K393" s="11"/>
      <c r="L393" s="11"/>
      <c r="M393" s="6"/>
      <c r="N393" s="6"/>
      <c r="O393" s="6"/>
    </row>
    <row r="394" spans="1:15" s="5" customFormat="1" ht="11.25">
      <c r="A394" s="4" t="s">
        <v>907</v>
      </c>
      <c r="B394" s="150">
        <v>3047</v>
      </c>
      <c r="C394" s="150" t="s">
        <v>992</v>
      </c>
      <c r="D394" s="150" t="s">
        <v>343</v>
      </c>
      <c r="E394" s="150" t="s">
        <v>1113</v>
      </c>
      <c r="F394" s="150" t="s">
        <v>81</v>
      </c>
      <c r="G394" s="150" t="s">
        <v>82</v>
      </c>
      <c r="H394" s="150" t="s">
        <v>131</v>
      </c>
      <c r="I394" s="151">
        <v>2</v>
      </c>
      <c r="J394" s="6"/>
      <c r="K394" s="11"/>
      <c r="L394" s="11"/>
      <c r="M394" s="6"/>
      <c r="N394" s="6"/>
      <c r="O394" s="6"/>
    </row>
    <row r="395" spans="1:15" s="5" customFormat="1" ht="11.25">
      <c r="A395" s="4" t="s">
        <v>909</v>
      </c>
      <c r="B395" s="150">
        <v>3048</v>
      </c>
      <c r="C395" s="150" t="s">
        <v>1149</v>
      </c>
      <c r="D395" s="150" t="s">
        <v>793</v>
      </c>
      <c r="E395" s="150" t="s">
        <v>1109</v>
      </c>
      <c r="F395" s="150" t="s">
        <v>81</v>
      </c>
      <c r="G395" s="150" t="s">
        <v>82</v>
      </c>
      <c r="H395" s="150" t="s">
        <v>131</v>
      </c>
      <c r="I395" s="151">
        <v>2</v>
      </c>
      <c r="J395" s="6"/>
      <c r="K395" s="11"/>
      <c r="L395" s="11"/>
      <c r="M395" s="6"/>
      <c r="N395" s="6"/>
      <c r="O395" s="6"/>
    </row>
    <row r="396" spans="1:15" s="5" customFormat="1" ht="11.25">
      <c r="A396" s="4" t="s">
        <v>911</v>
      </c>
      <c r="B396" s="148">
        <v>3051</v>
      </c>
      <c r="C396" s="150" t="s">
        <v>990</v>
      </c>
      <c r="D396" s="150" t="s">
        <v>80</v>
      </c>
      <c r="E396" s="150" t="s">
        <v>104</v>
      </c>
      <c r="F396" s="150" t="s">
        <v>81</v>
      </c>
      <c r="G396" s="150" t="s">
        <v>87</v>
      </c>
      <c r="H396" s="150" t="s">
        <v>121</v>
      </c>
      <c r="I396" s="151">
        <v>3</v>
      </c>
      <c r="J396" s="6"/>
      <c r="K396" s="11"/>
      <c r="L396" s="7"/>
      <c r="M396" s="6"/>
      <c r="N396" s="6"/>
      <c r="O396" s="6"/>
    </row>
    <row r="397" spans="1:15" s="5" customFormat="1" ht="11.25">
      <c r="A397" s="4" t="s">
        <v>913</v>
      </c>
      <c r="B397" s="150">
        <v>3055</v>
      </c>
      <c r="C397" s="150" t="s">
        <v>995</v>
      </c>
      <c r="D397" s="150" t="s">
        <v>846</v>
      </c>
      <c r="E397" s="150" t="s">
        <v>1113</v>
      </c>
      <c r="F397" s="150" t="s">
        <v>81</v>
      </c>
      <c r="G397" s="150" t="s">
        <v>82</v>
      </c>
      <c r="H397" s="150" t="s">
        <v>131</v>
      </c>
      <c r="I397" s="151">
        <v>5</v>
      </c>
      <c r="J397" s="6"/>
      <c r="K397" s="11"/>
      <c r="L397" s="11"/>
      <c r="M397" s="6"/>
      <c r="N397" s="6"/>
      <c r="O397" s="6"/>
    </row>
    <row r="398" spans="1:15" s="5" customFormat="1" ht="11.25">
      <c r="A398" s="4" t="s">
        <v>915</v>
      </c>
      <c r="B398" s="150">
        <v>3066</v>
      </c>
      <c r="C398" s="150" t="s">
        <v>997</v>
      </c>
      <c r="D398" s="150" t="s">
        <v>356</v>
      </c>
      <c r="E398" s="150" t="s">
        <v>104</v>
      </c>
      <c r="F398" s="150" t="s">
        <v>81</v>
      </c>
      <c r="G398" s="150" t="s">
        <v>87</v>
      </c>
      <c r="H398" s="150" t="s">
        <v>164</v>
      </c>
      <c r="I398" s="151">
        <v>3</v>
      </c>
      <c r="J398" s="6"/>
      <c r="K398" s="11"/>
      <c r="L398" s="6"/>
      <c r="M398" s="6"/>
      <c r="N398" s="6"/>
      <c r="O398" s="6"/>
    </row>
    <row r="399" spans="1:15" s="5" customFormat="1" ht="11.25">
      <c r="A399" s="4" t="s">
        <v>917</v>
      </c>
      <c r="B399" s="150">
        <v>3068</v>
      </c>
      <c r="C399" s="150" t="s">
        <v>999</v>
      </c>
      <c r="D399" s="150" t="s">
        <v>73</v>
      </c>
      <c r="E399" s="150" t="s">
        <v>1105</v>
      </c>
      <c r="F399" s="150" t="s">
        <v>81</v>
      </c>
      <c r="G399" s="150" t="s">
        <v>87</v>
      </c>
      <c r="H399" s="150" t="s">
        <v>164</v>
      </c>
      <c r="I399" s="151">
        <v>5</v>
      </c>
      <c r="J399" s="6"/>
      <c r="K399" s="11"/>
      <c r="L399" s="11"/>
      <c r="M399" s="6"/>
      <c r="N399" s="6"/>
      <c r="O399" s="6"/>
    </row>
    <row r="400" spans="1:15" s="5" customFormat="1" ht="11.25">
      <c r="A400" s="4" t="s">
        <v>919</v>
      </c>
      <c r="B400" s="150">
        <v>3070</v>
      </c>
      <c r="C400" s="150" t="s">
        <v>1001</v>
      </c>
      <c r="D400" s="150" t="s">
        <v>337</v>
      </c>
      <c r="E400" s="150" t="s">
        <v>1113</v>
      </c>
      <c r="F400" s="150" t="s">
        <v>81</v>
      </c>
      <c r="G400" s="150" t="s">
        <v>87</v>
      </c>
      <c r="H400" s="150" t="s">
        <v>164</v>
      </c>
      <c r="I400" s="151">
        <v>1</v>
      </c>
      <c r="J400" s="6"/>
      <c r="K400" s="11"/>
      <c r="L400" s="11"/>
      <c r="M400" s="6"/>
      <c r="N400" s="6"/>
      <c r="O400" s="6"/>
    </row>
    <row r="401" spans="1:15" s="5" customFormat="1" ht="11.25">
      <c r="A401" s="4" t="s">
        <v>920</v>
      </c>
      <c r="B401" s="150">
        <v>3072</v>
      </c>
      <c r="C401" s="150" t="s">
        <v>1003</v>
      </c>
      <c r="D401" s="150" t="s">
        <v>251</v>
      </c>
      <c r="E401" s="150" t="s">
        <v>1113</v>
      </c>
      <c r="F401" s="150" t="s">
        <v>81</v>
      </c>
      <c r="G401" s="150" t="s">
        <v>82</v>
      </c>
      <c r="H401" s="150" t="s">
        <v>237</v>
      </c>
      <c r="I401" s="151">
        <v>2</v>
      </c>
      <c r="J401" s="6"/>
      <c r="K401" s="11"/>
      <c r="L401" s="7"/>
      <c r="M401" s="6"/>
      <c r="N401" s="6"/>
      <c r="O401" s="6"/>
    </row>
    <row r="402" spans="1:15" s="5" customFormat="1" ht="11.25">
      <c r="A402" s="4" t="s">
        <v>922</v>
      </c>
      <c r="B402" s="150">
        <v>3074</v>
      </c>
      <c r="C402" s="150" t="s">
        <v>1005</v>
      </c>
      <c r="D402" s="150" t="s">
        <v>117</v>
      </c>
      <c r="E402" s="150" t="s">
        <v>104</v>
      </c>
      <c r="F402" s="150" t="s">
        <v>81</v>
      </c>
      <c r="G402" s="150" t="s">
        <v>82</v>
      </c>
      <c r="H402" s="150" t="s">
        <v>548</v>
      </c>
      <c r="I402" s="151">
        <v>3</v>
      </c>
      <c r="J402" s="6"/>
      <c r="K402" s="11"/>
      <c r="L402" s="7"/>
      <c r="M402" s="6"/>
      <c r="N402" s="6"/>
      <c r="O402" s="6"/>
    </row>
    <row r="403" spans="1:15" s="5" customFormat="1" ht="11.25">
      <c r="A403" s="4" t="s">
        <v>924</v>
      </c>
      <c r="B403" s="150">
        <v>3079</v>
      </c>
      <c r="C403" s="150" t="s">
        <v>1117</v>
      </c>
      <c r="D403" s="150" t="s">
        <v>65</v>
      </c>
      <c r="E403" s="150" t="s">
        <v>104</v>
      </c>
      <c r="F403" s="150" t="s">
        <v>66</v>
      </c>
      <c r="G403" s="150" t="s">
        <v>170</v>
      </c>
      <c r="H403" s="150" t="s">
        <v>171</v>
      </c>
      <c r="I403" s="151">
        <v>5</v>
      </c>
      <c r="J403" s="6"/>
      <c r="K403" s="11"/>
      <c r="L403" s="11"/>
      <c r="M403" s="6"/>
      <c r="N403" s="6"/>
      <c r="O403" s="6"/>
    </row>
    <row r="404" spans="1:15" s="5" customFormat="1" ht="11.25">
      <c r="A404" s="4" t="s">
        <v>927</v>
      </c>
      <c r="B404" s="150">
        <v>3080</v>
      </c>
      <c r="C404" s="150" t="s">
        <v>64</v>
      </c>
      <c r="D404" s="150" t="s">
        <v>91</v>
      </c>
      <c r="E404" s="150" t="s">
        <v>1109</v>
      </c>
      <c r="F404" s="150" t="s">
        <v>66</v>
      </c>
      <c r="G404" s="150" t="s">
        <v>67</v>
      </c>
      <c r="H404" s="150" t="s">
        <v>885</v>
      </c>
      <c r="I404" s="151">
        <v>1</v>
      </c>
      <c r="J404" s="6"/>
      <c r="K404" s="11"/>
      <c r="L404" s="6"/>
      <c r="M404" s="6"/>
      <c r="N404" s="6"/>
      <c r="O404" s="6"/>
    </row>
    <row r="405" spans="1:13" ht="11.25">
      <c r="A405" s="4" t="s">
        <v>929</v>
      </c>
      <c r="B405" s="148">
        <v>3081</v>
      </c>
      <c r="C405" s="150" t="s">
        <v>64</v>
      </c>
      <c r="D405" s="150" t="s">
        <v>337</v>
      </c>
      <c r="E405" s="150" t="s">
        <v>1109</v>
      </c>
      <c r="F405" s="150" t="s">
        <v>66</v>
      </c>
      <c r="G405" s="150" t="s">
        <v>67</v>
      </c>
      <c r="H405" s="150" t="s">
        <v>885</v>
      </c>
      <c r="I405" s="151">
        <v>2</v>
      </c>
      <c r="L405" s="115"/>
      <c r="M405" s="6"/>
    </row>
    <row r="406" spans="1:15" s="5" customFormat="1" ht="11.25">
      <c r="A406" s="4" t="s">
        <v>931</v>
      </c>
      <c r="B406" s="150">
        <v>3084</v>
      </c>
      <c r="C406" s="150" t="s">
        <v>1010</v>
      </c>
      <c r="D406" s="150" t="s">
        <v>1011</v>
      </c>
      <c r="E406" s="150" t="s">
        <v>1109</v>
      </c>
      <c r="F406" s="150" t="s">
        <v>66</v>
      </c>
      <c r="G406" s="150" t="s">
        <v>170</v>
      </c>
      <c r="H406" s="150" t="s">
        <v>328</v>
      </c>
      <c r="I406" s="151">
        <v>3</v>
      </c>
      <c r="J406" s="6"/>
      <c r="K406" s="11"/>
      <c r="L406" s="7"/>
      <c r="M406" s="6"/>
      <c r="N406" s="6"/>
      <c r="O406" s="6"/>
    </row>
    <row r="407" spans="1:15" s="5" customFormat="1" ht="11.25">
      <c r="A407" s="4" t="s">
        <v>933</v>
      </c>
      <c r="B407" s="148">
        <v>3086</v>
      </c>
      <c r="C407" s="150" t="s">
        <v>904</v>
      </c>
      <c r="D407" s="150" t="s">
        <v>854</v>
      </c>
      <c r="E407" s="150" t="s">
        <v>1113</v>
      </c>
      <c r="F407" s="150" t="s">
        <v>66</v>
      </c>
      <c r="G407" s="150" t="s">
        <v>170</v>
      </c>
      <c r="H407" s="150" t="s">
        <v>1142</v>
      </c>
      <c r="I407" s="151">
        <v>3</v>
      </c>
      <c r="J407" s="6"/>
      <c r="K407" s="11"/>
      <c r="L407" s="11"/>
      <c r="M407" s="6"/>
      <c r="N407" s="6"/>
      <c r="O407" s="6"/>
    </row>
    <row r="408" spans="1:15" s="5" customFormat="1" ht="11.25">
      <c r="A408" s="4" t="s">
        <v>935</v>
      </c>
      <c r="B408" s="150">
        <v>3087</v>
      </c>
      <c r="C408" s="150" t="s">
        <v>1015</v>
      </c>
      <c r="D408" s="150" t="s">
        <v>1016</v>
      </c>
      <c r="E408" s="150" t="s">
        <v>1109</v>
      </c>
      <c r="F408" s="150" t="s">
        <v>66</v>
      </c>
      <c r="G408" s="150" t="s">
        <v>170</v>
      </c>
      <c r="H408" s="150" t="s">
        <v>338</v>
      </c>
      <c r="I408" s="151">
        <v>2</v>
      </c>
      <c r="J408" s="6"/>
      <c r="K408" s="11"/>
      <c r="L408" s="11"/>
      <c r="M408" s="6"/>
      <c r="N408" s="6"/>
      <c r="O408" s="6"/>
    </row>
    <row r="409" spans="1:15" s="5" customFormat="1" ht="11.25">
      <c r="A409" s="4" t="s">
        <v>936</v>
      </c>
      <c r="B409" s="150">
        <v>3088</v>
      </c>
      <c r="C409" s="150" t="s">
        <v>1018</v>
      </c>
      <c r="D409" s="150" t="s">
        <v>1019</v>
      </c>
      <c r="E409" s="150" t="s">
        <v>1106</v>
      </c>
      <c r="F409" s="150" t="s">
        <v>66</v>
      </c>
      <c r="G409" s="150" t="s">
        <v>170</v>
      </c>
      <c r="H409" s="150" t="s">
        <v>338</v>
      </c>
      <c r="I409" s="151">
        <v>2</v>
      </c>
      <c r="J409" s="6"/>
      <c r="K409" s="11"/>
      <c r="L409" s="11"/>
      <c r="M409" s="6"/>
      <c r="N409" s="6"/>
      <c r="O409" s="6"/>
    </row>
    <row r="410" spans="1:15" s="5" customFormat="1" ht="11.25">
      <c r="A410" s="4" t="s">
        <v>937</v>
      </c>
      <c r="B410" s="150">
        <v>3089</v>
      </c>
      <c r="C410" s="150" t="s">
        <v>1021</v>
      </c>
      <c r="D410" s="150" t="s">
        <v>298</v>
      </c>
      <c r="E410" s="150" t="s">
        <v>1106</v>
      </c>
      <c r="F410" s="150" t="s">
        <v>66</v>
      </c>
      <c r="G410" s="150" t="s">
        <v>170</v>
      </c>
      <c r="H410" s="150" t="s">
        <v>780</v>
      </c>
      <c r="I410" s="151">
        <v>2</v>
      </c>
      <c r="J410" s="6"/>
      <c r="K410" s="11"/>
      <c r="L410" s="7"/>
      <c r="M410" s="6"/>
      <c r="N410" s="6"/>
      <c r="O410" s="6"/>
    </row>
    <row r="411" spans="1:15" s="5" customFormat="1" ht="11.25">
      <c r="A411" s="4" t="s">
        <v>938</v>
      </c>
      <c r="B411" s="150">
        <v>3090</v>
      </c>
      <c r="C411" s="150" t="s">
        <v>904</v>
      </c>
      <c r="D411" s="150" t="s">
        <v>616</v>
      </c>
      <c r="E411" s="150" t="s">
        <v>1106</v>
      </c>
      <c r="F411" s="150" t="s">
        <v>66</v>
      </c>
      <c r="G411" s="150" t="s">
        <v>170</v>
      </c>
      <c r="H411" s="150" t="s">
        <v>1142</v>
      </c>
      <c r="I411" s="151">
        <v>5</v>
      </c>
      <c r="J411" s="6"/>
      <c r="K411" s="11"/>
      <c r="L411" s="7"/>
      <c r="M411" s="6"/>
      <c r="N411" s="6"/>
      <c r="O411" s="6"/>
    </row>
    <row r="412" spans="1:15" s="5" customFormat="1" ht="11.25">
      <c r="A412" s="4" t="s">
        <v>940</v>
      </c>
      <c r="B412" s="148">
        <v>3091</v>
      </c>
      <c r="C412" s="150" t="s">
        <v>279</v>
      </c>
      <c r="D412" s="150" t="s">
        <v>377</v>
      </c>
      <c r="E412" s="150" t="s">
        <v>1109</v>
      </c>
      <c r="F412" s="150" t="s">
        <v>81</v>
      </c>
      <c r="G412" s="150" t="s">
        <v>82</v>
      </c>
      <c r="H412" s="150" t="s">
        <v>131</v>
      </c>
      <c r="I412" s="151">
        <v>1</v>
      </c>
      <c r="J412" s="6"/>
      <c r="K412" s="11"/>
      <c r="L412" s="6"/>
      <c r="M412" s="6"/>
      <c r="N412" s="6"/>
      <c r="O412" s="6"/>
    </row>
    <row r="413" spans="1:15" s="5" customFormat="1" ht="11.25">
      <c r="A413" s="4" t="s">
        <v>942</v>
      </c>
      <c r="B413" s="150">
        <v>3092</v>
      </c>
      <c r="C413" s="150" t="s">
        <v>978</v>
      </c>
      <c r="D413" s="150" t="s">
        <v>1025</v>
      </c>
      <c r="E413" s="150" t="s">
        <v>104</v>
      </c>
      <c r="F413" s="150" t="s">
        <v>66</v>
      </c>
      <c r="G413" s="150" t="s">
        <v>170</v>
      </c>
      <c r="H413" s="150" t="s">
        <v>780</v>
      </c>
      <c r="I413" s="151">
        <v>5</v>
      </c>
      <c r="J413" s="6"/>
      <c r="K413" s="11"/>
      <c r="L413" s="11"/>
      <c r="M413" s="6"/>
      <c r="N413" s="6"/>
      <c r="O413" s="6"/>
    </row>
    <row r="414" spans="1:15" s="5" customFormat="1" ht="11.25">
      <c r="A414" s="4" t="s">
        <v>943</v>
      </c>
      <c r="B414" s="150">
        <v>3094</v>
      </c>
      <c r="C414" s="150" t="s">
        <v>1028</v>
      </c>
      <c r="D414" s="150" t="s">
        <v>426</v>
      </c>
      <c r="E414" s="150" t="s">
        <v>1113</v>
      </c>
      <c r="F414" s="150" t="s">
        <v>66</v>
      </c>
      <c r="G414" s="150" t="s">
        <v>67</v>
      </c>
      <c r="H414" s="150" t="s">
        <v>885</v>
      </c>
      <c r="I414" s="151">
        <v>3</v>
      </c>
      <c r="J414" s="6"/>
      <c r="K414" s="11"/>
      <c r="L414" s="11"/>
      <c r="M414" s="6"/>
      <c r="N414" s="6"/>
      <c r="O414" s="6"/>
    </row>
    <row r="415" spans="1:13" ht="11.25">
      <c r="A415" s="4" t="s">
        <v>945</v>
      </c>
      <c r="B415" s="146">
        <v>3110</v>
      </c>
      <c r="C415" s="146" t="s">
        <v>1029</v>
      </c>
      <c r="D415" s="146" t="s">
        <v>973</v>
      </c>
      <c r="E415" s="146" t="s">
        <v>1113</v>
      </c>
      <c r="F415" s="146" t="s">
        <v>66</v>
      </c>
      <c r="G415" s="146" t="s">
        <v>170</v>
      </c>
      <c r="H415" s="146" t="s">
        <v>338</v>
      </c>
      <c r="I415" s="147">
        <v>3</v>
      </c>
      <c r="L415" s="11"/>
      <c r="M415" s="7"/>
    </row>
    <row r="416" spans="1:15" s="5" customFormat="1" ht="11.25">
      <c r="A416" s="4" t="s">
        <v>946</v>
      </c>
      <c r="B416" s="150">
        <v>3111</v>
      </c>
      <c r="C416" s="150" t="s">
        <v>1030</v>
      </c>
      <c r="D416" s="150" t="s">
        <v>80</v>
      </c>
      <c r="E416" s="150" t="s">
        <v>1109</v>
      </c>
      <c r="F416" s="150" t="s">
        <v>81</v>
      </c>
      <c r="G416" s="150" t="s">
        <v>82</v>
      </c>
      <c r="H416" s="150" t="s">
        <v>1154</v>
      </c>
      <c r="I416" s="151">
        <v>5</v>
      </c>
      <c r="J416" s="6"/>
      <c r="K416" s="11"/>
      <c r="L416" s="7"/>
      <c r="M416" s="6"/>
      <c r="N416" s="6"/>
      <c r="O416" s="6"/>
    </row>
    <row r="417" spans="1:15" s="5" customFormat="1" ht="11.25">
      <c r="A417" s="4" t="s">
        <v>947</v>
      </c>
      <c r="B417" s="150">
        <v>3135</v>
      </c>
      <c r="C417" s="150" t="s">
        <v>1031</v>
      </c>
      <c r="D417" s="150" t="s">
        <v>91</v>
      </c>
      <c r="E417" s="150" t="s">
        <v>1113</v>
      </c>
      <c r="F417" s="150" t="s">
        <v>66</v>
      </c>
      <c r="G417" s="150" t="s">
        <v>170</v>
      </c>
      <c r="H417" s="150" t="s">
        <v>1142</v>
      </c>
      <c r="I417" s="151">
        <v>3</v>
      </c>
      <c r="J417" s="6"/>
      <c r="K417" s="11"/>
      <c r="L417" s="6"/>
      <c r="M417" s="6"/>
      <c r="N417" s="6"/>
      <c r="O417" s="6"/>
    </row>
    <row r="418" spans="1:15" s="5" customFormat="1" ht="11.25">
      <c r="A418" s="4" t="s">
        <v>949</v>
      </c>
      <c r="B418" s="150">
        <v>3139</v>
      </c>
      <c r="C418" s="150" t="s">
        <v>369</v>
      </c>
      <c r="D418" s="150" t="s">
        <v>91</v>
      </c>
      <c r="E418" s="150" t="s">
        <v>1109</v>
      </c>
      <c r="F418" s="150" t="s">
        <v>81</v>
      </c>
      <c r="G418" s="150" t="s">
        <v>82</v>
      </c>
      <c r="H418" s="150" t="s">
        <v>1154</v>
      </c>
      <c r="I418" s="151">
        <v>5</v>
      </c>
      <c r="J418" s="6"/>
      <c r="K418" s="11"/>
      <c r="L418" s="11"/>
      <c r="M418" s="6"/>
      <c r="N418" s="6"/>
      <c r="O418" s="6"/>
    </row>
    <row r="419" spans="1:12" ht="11.25">
      <c r="A419" s="4" t="s">
        <v>951</v>
      </c>
      <c r="B419" s="150">
        <v>3141</v>
      </c>
      <c r="C419" s="150" t="s">
        <v>1032</v>
      </c>
      <c r="D419" s="150" t="s">
        <v>91</v>
      </c>
      <c r="E419" s="150" t="s">
        <v>1109</v>
      </c>
      <c r="F419" s="150" t="s">
        <v>66</v>
      </c>
      <c r="G419" s="150" t="s">
        <v>67</v>
      </c>
      <c r="H419" s="150" t="s">
        <v>885</v>
      </c>
      <c r="I419" s="151">
        <v>5</v>
      </c>
      <c r="L419" s="11"/>
    </row>
    <row r="420" spans="1:12" ht="11.25">
      <c r="A420" s="4" t="s">
        <v>952</v>
      </c>
      <c r="B420" s="150">
        <v>3178</v>
      </c>
      <c r="C420" s="150" t="s">
        <v>1033</v>
      </c>
      <c r="D420" s="150" t="s">
        <v>375</v>
      </c>
      <c r="E420" s="150" t="s">
        <v>104</v>
      </c>
      <c r="F420" s="150" t="s">
        <v>66</v>
      </c>
      <c r="G420" s="150" t="s">
        <v>67</v>
      </c>
      <c r="H420" s="150" t="s">
        <v>103</v>
      </c>
      <c r="I420" s="151">
        <v>3</v>
      </c>
      <c r="L420" s="11"/>
    </row>
    <row r="421" spans="1:15" s="5" customFormat="1" ht="11.25">
      <c r="A421" s="4" t="s">
        <v>953</v>
      </c>
      <c r="B421" s="146">
        <v>3183</v>
      </c>
      <c r="C421" s="146" t="s">
        <v>1034</v>
      </c>
      <c r="D421" s="146" t="s">
        <v>375</v>
      </c>
      <c r="E421" s="146" t="s">
        <v>1113</v>
      </c>
      <c r="F421" s="146" t="s">
        <v>81</v>
      </c>
      <c r="G421" s="146" t="s">
        <v>82</v>
      </c>
      <c r="H421" s="146" t="s">
        <v>131</v>
      </c>
      <c r="I421" s="147">
        <v>3</v>
      </c>
      <c r="J421" s="6"/>
      <c r="K421" s="11"/>
      <c r="L421" s="11"/>
      <c r="M421" s="6"/>
      <c r="N421" s="6"/>
      <c r="O421" s="6"/>
    </row>
    <row r="422" spans="1:15" s="5" customFormat="1" ht="11.25">
      <c r="A422" s="4" t="s">
        <v>954</v>
      </c>
      <c r="B422" s="150">
        <v>3184</v>
      </c>
      <c r="C422" s="150" t="s">
        <v>1035</v>
      </c>
      <c r="D422" s="150" t="s">
        <v>130</v>
      </c>
      <c r="E422" s="150" t="s">
        <v>104</v>
      </c>
      <c r="F422" s="150" t="s">
        <v>81</v>
      </c>
      <c r="G422" s="150" t="s">
        <v>82</v>
      </c>
      <c r="H422" s="150" t="s">
        <v>548</v>
      </c>
      <c r="I422" s="151">
        <v>4</v>
      </c>
      <c r="J422" s="6"/>
      <c r="K422" s="11"/>
      <c r="L422" s="11"/>
      <c r="M422" s="6"/>
      <c r="N422" s="6"/>
      <c r="O422" s="6"/>
    </row>
    <row r="423" spans="1:15" s="5" customFormat="1" ht="11.25">
      <c r="A423" s="4" t="s">
        <v>956</v>
      </c>
      <c r="B423" s="150">
        <v>3189</v>
      </c>
      <c r="C423" s="150" t="s">
        <v>678</v>
      </c>
      <c r="D423" s="150" t="s">
        <v>107</v>
      </c>
      <c r="E423" s="150" t="s">
        <v>1109</v>
      </c>
      <c r="F423" s="150" t="s">
        <v>81</v>
      </c>
      <c r="G423" s="150" t="s">
        <v>87</v>
      </c>
      <c r="H423" s="150" t="s">
        <v>164</v>
      </c>
      <c r="I423" s="151">
        <v>5</v>
      </c>
      <c r="J423" s="6"/>
      <c r="K423" s="11"/>
      <c r="L423" s="6"/>
      <c r="M423" s="6"/>
      <c r="N423" s="6"/>
      <c r="O423" s="6"/>
    </row>
    <row r="424" spans="1:15" s="5" customFormat="1" ht="11.25">
      <c r="A424" s="4" t="s">
        <v>957</v>
      </c>
      <c r="B424" s="146">
        <v>3190</v>
      </c>
      <c r="C424" s="146" t="s">
        <v>1036</v>
      </c>
      <c r="D424" s="146" t="s">
        <v>1037</v>
      </c>
      <c r="E424" s="146" t="s">
        <v>1113</v>
      </c>
      <c r="F424" s="146" t="s">
        <v>66</v>
      </c>
      <c r="G424" s="146" t="s">
        <v>170</v>
      </c>
      <c r="H424" s="146" t="s">
        <v>171</v>
      </c>
      <c r="I424" s="147">
        <v>5</v>
      </c>
      <c r="J424" s="6"/>
      <c r="K424" s="11"/>
      <c r="L424" s="11"/>
      <c r="M424" s="6"/>
      <c r="N424" s="6"/>
      <c r="O424" s="6"/>
    </row>
    <row r="425" spans="1:15" s="5" customFormat="1" ht="11.25">
      <c r="A425" s="4" t="s">
        <v>959</v>
      </c>
      <c r="B425" s="150">
        <v>3196</v>
      </c>
      <c r="C425" s="150" t="s">
        <v>1038</v>
      </c>
      <c r="D425" s="150" t="s">
        <v>1039</v>
      </c>
      <c r="E425" s="150" t="s">
        <v>1113</v>
      </c>
      <c r="F425" s="150" t="s">
        <v>66</v>
      </c>
      <c r="G425" s="150" t="s">
        <v>170</v>
      </c>
      <c r="H425" s="150" t="s">
        <v>309</v>
      </c>
      <c r="I425" s="151">
        <v>5</v>
      </c>
      <c r="J425" s="6"/>
      <c r="K425" s="11"/>
      <c r="L425" s="11"/>
      <c r="M425" s="6"/>
      <c r="N425" s="6"/>
      <c r="O425" s="6"/>
    </row>
    <row r="426" spans="1:15" s="5" customFormat="1" ht="11.25">
      <c r="A426" s="4" t="s">
        <v>962</v>
      </c>
      <c r="B426" s="150">
        <v>3199</v>
      </c>
      <c r="C426" s="150" t="s">
        <v>335</v>
      </c>
      <c r="D426" s="150" t="s">
        <v>154</v>
      </c>
      <c r="E426" s="150" t="s">
        <v>104</v>
      </c>
      <c r="F426" s="150" t="s">
        <v>66</v>
      </c>
      <c r="G426" s="150" t="s">
        <v>67</v>
      </c>
      <c r="H426" s="150" t="s">
        <v>346</v>
      </c>
      <c r="I426" s="151">
        <v>5</v>
      </c>
      <c r="J426" s="6"/>
      <c r="K426" s="11"/>
      <c r="L426" s="7"/>
      <c r="M426" s="6"/>
      <c r="N426" s="6"/>
      <c r="O426" s="6"/>
    </row>
    <row r="427" spans="1:15" s="5" customFormat="1" ht="11.25">
      <c r="A427" s="4" t="s">
        <v>964</v>
      </c>
      <c r="B427" s="148">
        <v>3201</v>
      </c>
      <c r="C427" s="150" t="s">
        <v>1040</v>
      </c>
      <c r="D427" s="150" t="s">
        <v>130</v>
      </c>
      <c r="E427" s="150" t="s">
        <v>1113</v>
      </c>
      <c r="F427" s="150" t="s">
        <v>66</v>
      </c>
      <c r="G427" s="150" t="s">
        <v>67</v>
      </c>
      <c r="H427" s="150" t="s">
        <v>103</v>
      </c>
      <c r="I427" s="151">
        <v>3</v>
      </c>
      <c r="J427" s="6"/>
      <c r="K427" s="11"/>
      <c r="L427" s="11"/>
      <c r="M427" s="6"/>
      <c r="N427" s="6"/>
      <c r="O427" s="6"/>
    </row>
    <row r="428" spans="1:15" s="5" customFormat="1" ht="11.25">
      <c r="A428" s="4" t="s">
        <v>965</v>
      </c>
      <c r="B428" s="150">
        <v>3202</v>
      </c>
      <c r="C428" s="150" t="s">
        <v>1040</v>
      </c>
      <c r="D428" s="150" t="s">
        <v>191</v>
      </c>
      <c r="E428" s="150" t="s">
        <v>1113</v>
      </c>
      <c r="F428" s="150" t="s">
        <v>66</v>
      </c>
      <c r="G428" s="150" t="s">
        <v>67</v>
      </c>
      <c r="H428" s="150" t="s">
        <v>103</v>
      </c>
      <c r="I428" s="151">
        <v>2</v>
      </c>
      <c r="J428" s="6"/>
      <c r="K428" s="11"/>
      <c r="L428" s="11"/>
      <c r="M428" s="6"/>
      <c r="N428" s="6"/>
      <c r="O428" s="6"/>
    </row>
    <row r="429" spans="1:15" s="5" customFormat="1" ht="11.25">
      <c r="A429" s="4" t="s">
        <v>966</v>
      </c>
      <c r="B429" s="150">
        <v>3215</v>
      </c>
      <c r="C429" s="150" t="s">
        <v>1041</v>
      </c>
      <c r="D429" s="150" t="s">
        <v>98</v>
      </c>
      <c r="E429" s="150" t="s">
        <v>104</v>
      </c>
      <c r="F429" s="150" t="s">
        <v>66</v>
      </c>
      <c r="G429" s="150" t="s">
        <v>170</v>
      </c>
      <c r="H429" s="150" t="s">
        <v>668</v>
      </c>
      <c r="I429" s="151">
        <v>5</v>
      </c>
      <c r="J429" s="6"/>
      <c r="K429" s="11"/>
      <c r="L429" s="6"/>
      <c r="M429" s="6"/>
      <c r="N429" s="6"/>
      <c r="O429" s="6"/>
    </row>
    <row r="430" spans="1:15" s="5" customFormat="1" ht="11.25">
      <c r="A430" s="4" t="s">
        <v>968</v>
      </c>
      <c r="B430" s="150">
        <v>3217</v>
      </c>
      <c r="C430" s="150" t="s">
        <v>1042</v>
      </c>
      <c r="D430" s="150" t="s">
        <v>91</v>
      </c>
      <c r="E430" s="150" t="s">
        <v>104</v>
      </c>
      <c r="F430" s="150" t="s">
        <v>66</v>
      </c>
      <c r="G430" s="150" t="s">
        <v>170</v>
      </c>
      <c r="H430" s="150" t="s">
        <v>338</v>
      </c>
      <c r="I430" s="151">
        <v>3</v>
      </c>
      <c r="J430" s="6"/>
      <c r="K430" s="11"/>
      <c r="L430" s="11"/>
      <c r="M430" s="6"/>
      <c r="N430" s="6"/>
      <c r="O430" s="6"/>
    </row>
    <row r="431" spans="1:15" s="5" customFormat="1" ht="11.25">
      <c r="A431" s="4" t="s">
        <v>969</v>
      </c>
      <c r="B431" s="150">
        <v>3218</v>
      </c>
      <c r="C431" s="150" t="s">
        <v>1043</v>
      </c>
      <c r="D431" s="150" t="s">
        <v>1044</v>
      </c>
      <c r="E431" s="150" t="s">
        <v>1109</v>
      </c>
      <c r="F431" s="150" t="s">
        <v>66</v>
      </c>
      <c r="G431" s="150" t="s">
        <v>67</v>
      </c>
      <c r="H431" s="150" t="s">
        <v>146</v>
      </c>
      <c r="I431" s="151">
        <v>4</v>
      </c>
      <c r="J431" s="6"/>
      <c r="K431" s="11"/>
      <c r="L431" s="7"/>
      <c r="M431" s="6"/>
      <c r="N431" s="6"/>
      <c r="O431" s="6"/>
    </row>
    <row r="432" spans="1:15" s="5" customFormat="1" ht="11.25">
      <c r="A432" s="4" t="s">
        <v>971</v>
      </c>
      <c r="B432" s="150">
        <v>3219</v>
      </c>
      <c r="C432" s="150" t="s">
        <v>64</v>
      </c>
      <c r="D432" s="150" t="s">
        <v>154</v>
      </c>
      <c r="E432" s="150" t="s">
        <v>1113</v>
      </c>
      <c r="F432" s="150" t="s">
        <v>66</v>
      </c>
      <c r="G432" s="150" t="s">
        <v>67</v>
      </c>
      <c r="H432" s="150" t="s">
        <v>885</v>
      </c>
      <c r="I432" s="151">
        <v>3</v>
      </c>
      <c r="J432" s="6"/>
      <c r="K432" s="11"/>
      <c r="L432" s="11"/>
      <c r="M432" s="6"/>
      <c r="N432" s="6"/>
      <c r="O432" s="6"/>
    </row>
    <row r="433" spans="1:15" s="5" customFormat="1" ht="11.25">
      <c r="A433" s="4" t="s">
        <v>974</v>
      </c>
      <c r="B433" s="150">
        <v>3221</v>
      </c>
      <c r="C433" s="150" t="s">
        <v>1118</v>
      </c>
      <c r="D433" s="150" t="s">
        <v>1119</v>
      </c>
      <c r="E433" s="150" t="s">
        <v>1109</v>
      </c>
      <c r="F433" s="150" t="s">
        <v>66</v>
      </c>
      <c r="G433" s="150" t="s">
        <v>67</v>
      </c>
      <c r="H433" s="150" t="s">
        <v>197</v>
      </c>
      <c r="I433" s="151">
        <v>3</v>
      </c>
      <c r="J433" s="6"/>
      <c r="K433" s="11"/>
      <c r="L433" s="6"/>
      <c r="M433" s="6"/>
      <c r="N433" s="6"/>
      <c r="O433" s="6"/>
    </row>
    <row r="434" spans="1:15" s="5" customFormat="1" ht="11.25">
      <c r="A434" s="4" t="s">
        <v>977</v>
      </c>
      <c r="B434" s="150">
        <v>3223</v>
      </c>
      <c r="C434" s="150" t="s">
        <v>1146</v>
      </c>
      <c r="D434" s="150" t="s">
        <v>91</v>
      </c>
      <c r="E434" s="150" t="s">
        <v>1109</v>
      </c>
      <c r="F434" s="150" t="s">
        <v>66</v>
      </c>
      <c r="G434" s="150" t="s">
        <v>67</v>
      </c>
      <c r="H434" s="150" t="s">
        <v>197</v>
      </c>
      <c r="I434" s="151">
        <v>3</v>
      </c>
      <c r="J434" s="6"/>
      <c r="K434" s="11"/>
      <c r="L434" s="11"/>
      <c r="M434" s="6"/>
      <c r="N434" s="6"/>
      <c r="O434" s="6"/>
    </row>
    <row r="435" spans="1:12" ht="11.25">
      <c r="A435" s="4" t="s">
        <v>979</v>
      </c>
      <c r="B435" s="150">
        <v>3227</v>
      </c>
      <c r="C435" s="150" t="s">
        <v>179</v>
      </c>
      <c r="D435" s="150" t="s">
        <v>854</v>
      </c>
      <c r="E435" s="150" t="s">
        <v>1113</v>
      </c>
      <c r="F435" s="150" t="s">
        <v>81</v>
      </c>
      <c r="G435" s="150" t="s">
        <v>87</v>
      </c>
      <c r="H435" s="150" t="s">
        <v>111</v>
      </c>
      <c r="I435" s="151">
        <v>5</v>
      </c>
      <c r="L435" s="11"/>
    </row>
    <row r="436" spans="1:15" s="5" customFormat="1" ht="11.25">
      <c r="A436" s="4" t="s">
        <v>980</v>
      </c>
      <c r="B436" s="150">
        <v>3233</v>
      </c>
      <c r="C436" s="150" t="s">
        <v>173</v>
      </c>
      <c r="D436" s="150" t="s">
        <v>107</v>
      </c>
      <c r="E436" s="150" t="s">
        <v>1109</v>
      </c>
      <c r="F436" s="150" t="s">
        <v>81</v>
      </c>
      <c r="G436" s="150" t="s">
        <v>87</v>
      </c>
      <c r="H436" s="150" t="s">
        <v>127</v>
      </c>
      <c r="I436" s="151">
        <v>5</v>
      </c>
      <c r="J436" s="6"/>
      <c r="K436" s="11"/>
      <c r="L436" s="11"/>
      <c r="M436" s="6"/>
      <c r="N436" s="6"/>
      <c r="O436" s="6"/>
    </row>
    <row r="437" spans="1:15" s="5" customFormat="1" ht="11.25">
      <c r="A437" s="4" t="s">
        <v>982</v>
      </c>
      <c r="B437" s="150">
        <v>3235</v>
      </c>
      <c r="C437" s="150" t="s">
        <v>1045</v>
      </c>
      <c r="D437" s="150" t="s">
        <v>1046</v>
      </c>
      <c r="E437" s="150" t="s">
        <v>1105</v>
      </c>
      <c r="F437" s="150" t="s">
        <v>81</v>
      </c>
      <c r="G437" s="150" t="s">
        <v>82</v>
      </c>
      <c r="H437" s="150" t="s">
        <v>77</v>
      </c>
      <c r="I437" s="151">
        <v>5</v>
      </c>
      <c r="J437" s="6"/>
      <c r="K437" s="11"/>
      <c r="L437" s="11"/>
      <c r="M437" s="6"/>
      <c r="N437" s="6"/>
      <c r="O437" s="6"/>
    </row>
    <row r="438" spans="1:15" s="5" customFormat="1" ht="11.25">
      <c r="A438" s="4" t="s">
        <v>983</v>
      </c>
      <c r="B438" s="150">
        <v>3237</v>
      </c>
      <c r="C438" s="150" t="s">
        <v>101</v>
      </c>
      <c r="D438" s="150" t="s">
        <v>177</v>
      </c>
      <c r="E438" s="150" t="s">
        <v>104</v>
      </c>
      <c r="F438" s="150" t="s">
        <v>66</v>
      </c>
      <c r="G438" s="150" t="s">
        <v>67</v>
      </c>
      <c r="H438" s="150" t="s">
        <v>77</v>
      </c>
      <c r="I438" s="151">
        <v>5</v>
      </c>
      <c r="J438" s="6"/>
      <c r="K438" s="11"/>
      <c r="L438" s="11"/>
      <c r="M438" s="6"/>
      <c r="N438" s="6"/>
      <c r="O438" s="6"/>
    </row>
    <row r="439" spans="1:9" ht="11.25">
      <c r="A439" s="4" t="s">
        <v>984</v>
      </c>
      <c r="B439" s="148">
        <v>3241</v>
      </c>
      <c r="C439" s="150" t="s">
        <v>1047</v>
      </c>
      <c r="D439" s="150" t="s">
        <v>337</v>
      </c>
      <c r="E439" s="150" t="s">
        <v>104</v>
      </c>
      <c r="F439" s="150" t="s">
        <v>81</v>
      </c>
      <c r="G439" s="150" t="s">
        <v>82</v>
      </c>
      <c r="H439" s="150" t="s">
        <v>237</v>
      </c>
      <c r="I439" s="151">
        <v>4</v>
      </c>
    </row>
    <row r="440" spans="1:15" s="5" customFormat="1" ht="11.25">
      <c r="A440" s="4" t="s">
        <v>985</v>
      </c>
      <c r="B440" s="148">
        <v>3245</v>
      </c>
      <c r="C440" s="150" t="s">
        <v>1120</v>
      </c>
      <c r="D440" s="150" t="s">
        <v>1121</v>
      </c>
      <c r="E440" s="150" t="s">
        <v>1113</v>
      </c>
      <c r="F440" s="150" t="s">
        <v>66</v>
      </c>
      <c r="G440" s="150" t="s">
        <v>67</v>
      </c>
      <c r="H440" s="150" t="s">
        <v>197</v>
      </c>
      <c r="I440" s="151">
        <v>5</v>
      </c>
      <c r="J440" s="6"/>
      <c r="K440" s="11"/>
      <c r="L440" s="11"/>
      <c r="M440" s="6"/>
      <c r="N440" s="6"/>
      <c r="O440" s="6"/>
    </row>
    <row r="441" spans="1:15" s="5" customFormat="1" ht="11.25">
      <c r="A441" s="4" t="s">
        <v>986</v>
      </c>
      <c r="B441" s="150">
        <v>3246</v>
      </c>
      <c r="C441" s="150" t="s">
        <v>1049</v>
      </c>
      <c r="D441" s="150" t="s">
        <v>1050</v>
      </c>
      <c r="E441" s="150" t="s">
        <v>1113</v>
      </c>
      <c r="F441" s="150" t="s">
        <v>66</v>
      </c>
      <c r="G441" s="150" t="s">
        <v>67</v>
      </c>
      <c r="H441" s="150" t="s">
        <v>197</v>
      </c>
      <c r="I441" s="151">
        <v>2</v>
      </c>
      <c r="J441" s="6"/>
      <c r="K441" s="11"/>
      <c r="L441" s="11"/>
      <c r="M441" s="6"/>
      <c r="N441" s="6"/>
      <c r="O441" s="6"/>
    </row>
    <row r="442" spans="1:15" s="5" customFormat="1" ht="11.25">
      <c r="A442" s="4" t="s">
        <v>987</v>
      </c>
      <c r="B442" s="150">
        <v>3248</v>
      </c>
      <c r="C442" s="150" t="s">
        <v>1051</v>
      </c>
      <c r="D442" s="150" t="s">
        <v>1052</v>
      </c>
      <c r="E442" s="150" t="s">
        <v>1113</v>
      </c>
      <c r="F442" s="150" t="s">
        <v>66</v>
      </c>
      <c r="G442" s="150" t="s">
        <v>170</v>
      </c>
      <c r="H442" s="150" t="s">
        <v>668</v>
      </c>
      <c r="I442" s="151">
        <v>5</v>
      </c>
      <c r="J442" s="6"/>
      <c r="K442" s="11"/>
      <c r="L442" s="7"/>
      <c r="M442" s="6"/>
      <c r="N442" s="6"/>
      <c r="O442" s="6"/>
    </row>
    <row r="443" spans="1:15" s="5" customFormat="1" ht="11.25">
      <c r="A443" s="4" t="s">
        <v>989</v>
      </c>
      <c r="B443" s="150">
        <v>3249</v>
      </c>
      <c r="C443" s="150" t="s">
        <v>1053</v>
      </c>
      <c r="D443" s="150" t="s">
        <v>454</v>
      </c>
      <c r="E443" s="150" t="s">
        <v>1109</v>
      </c>
      <c r="F443" s="150" t="s">
        <v>66</v>
      </c>
      <c r="G443" s="150" t="s">
        <v>170</v>
      </c>
      <c r="H443" s="150" t="s">
        <v>338</v>
      </c>
      <c r="I443" s="151">
        <v>4</v>
      </c>
      <c r="J443" s="6"/>
      <c r="K443" s="11"/>
      <c r="L443" s="11"/>
      <c r="M443" s="6"/>
      <c r="N443" s="6"/>
      <c r="O443" s="6"/>
    </row>
    <row r="444" spans="1:15" s="5" customFormat="1" ht="11.25">
      <c r="A444" s="4" t="s">
        <v>991</v>
      </c>
      <c r="B444" s="150">
        <v>3251</v>
      </c>
      <c r="C444" s="150" t="s">
        <v>1054</v>
      </c>
      <c r="D444" s="150" t="s">
        <v>102</v>
      </c>
      <c r="E444" s="150" t="s">
        <v>1109</v>
      </c>
      <c r="F444" s="150" t="s">
        <v>66</v>
      </c>
      <c r="G444" s="150" t="s">
        <v>170</v>
      </c>
      <c r="H444" s="150" t="s">
        <v>328</v>
      </c>
      <c r="I444" s="151">
        <v>5</v>
      </c>
      <c r="J444" s="6"/>
      <c r="K444" s="11"/>
      <c r="L444" s="11"/>
      <c r="M444" s="6"/>
      <c r="N444" s="6"/>
      <c r="O444" s="6"/>
    </row>
    <row r="445" spans="1:15" s="5" customFormat="1" ht="11.25">
      <c r="A445" s="4" t="s">
        <v>993</v>
      </c>
      <c r="B445" s="150">
        <v>3252</v>
      </c>
      <c r="C445" s="150" t="s">
        <v>1122</v>
      </c>
      <c r="D445" s="150" t="s">
        <v>370</v>
      </c>
      <c r="E445" s="150" t="s">
        <v>1109</v>
      </c>
      <c r="F445" s="150" t="s">
        <v>66</v>
      </c>
      <c r="G445" s="150" t="s">
        <v>170</v>
      </c>
      <c r="H445" s="150" t="s">
        <v>328</v>
      </c>
      <c r="I445" s="151">
        <v>5</v>
      </c>
      <c r="J445" s="6"/>
      <c r="K445" s="11"/>
      <c r="L445" s="7"/>
      <c r="M445" s="6"/>
      <c r="N445" s="6"/>
      <c r="O445" s="6"/>
    </row>
    <row r="446" spans="1:15" s="5" customFormat="1" ht="11.25">
      <c r="A446" s="4" t="s">
        <v>994</v>
      </c>
      <c r="B446" s="150">
        <v>3253</v>
      </c>
      <c r="C446" s="150" t="s">
        <v>1055</v>
      </c>
      <c r="D446" s="150" t="s">
        <v>191</v>
      </c>
      <c r="E446" s="150" t="s">
        <v>1109</v>
      </c>
      <c r="F446" s="150" t="s">
        <v>66</v>
      </c>
      <c r="G446" s="150" t="s">
        <v>170</v>
      </c>
      <c r="H446" s="150" t="s">
        <v>338</v>
      </c>
      <c r="I446" s="151">
        <v>5</v>
      </c>
      <c r="J446" s="6"/>
      <c r="K446" s="11"/>
      <c r="L446" s="11"/>
      <c r="M446" s="6"/>
      <c r="N446" s="6"/>
      <c r="O446" s="6"/>
    </row>
    <row r="447" spans="1:15" s="5" customFormat="1" ht="11.25">
      <c r="A447" s="4" t="s">
        <v>996</v>
      </c>
      <c r="B447" s="150">
        <v>3254</v>
      </c>
      <c r="C447" s="150" t="s">
        <v>1048</v>
      </c>
      <c r="D447" s="150" t="s">
        <v>191</v>
      </c>
      <c r="E447" s="150" t="s">
        <v>1113</v>
      </c>
      <c r="F447" s="150" t="s">
        <v>81</v>
      </c>
      <c r="G447" s="150" t="s">
        <v>82</v>
      </c>
      <c r="H447" s="150" t="s">
        <v>131</v>
      </c>
      <c r="I447" s="151">
        <v>3</v>
      </c>
      <c r="J447" s="6"/>
      <c r="K447" s="11"/>
      <c r="L447" s="7"/>
      <c r="M447" s="6"/>
      <c r="N447" s="6"/>
      <c r="O447" s="6"/>
    </row>
    <row r="448" spans="1:15" s="5" customFormat="1" ht="11.25">
      <c r="A448" s="4" t="s">
        <v>998</v>
      </c>
      <c r="B448" s="148">
        <v>3255</v>
      </c>
      <c r="C448" s="150" t="s">
        <v>1056</v>
      </c>
      <c r="D448" s="150" t="s">
        <v>973</v>
      </c>
      <c r="E448" s="150" t="s">
        <v>1109</v>
      </c>
      <c r="F448" s="150" t="s">
        <v>81</v>
      </c>
      <c r="G448" s="150" t="s">
        <v>82</v>
      </c>
      <c r="H448" s="150" t="s">
        <v>131</v>
      </c>
      <c r="I448" s="151">
        <v>3</v>
      </c>
      <c r="J448" s="6"/>
      <c r="K448" s="11"/>
      <c r="L448" s="6"/>
      <c r="M448" s="6"/>
      <c r="N448" s="6"/>
      <c r="O448" s="6"/>
    </row>
    <row r="449" spans="1:15" s="5" customFormat="1" ht="11.25">
      <c r="A449" s="4" t="s">
        <v>1000</v>
      </c>
      <c r="B449" s="150">
        <v>3258</v>
      </c>
      <c r="C449" s="150" t="s">
        <v>1123</v>
      </c>
      <c r="D449" s="150" t="s">
        <v>973</v>
      </c>
      <c r="E449" s="150" t="s">
        <v>1106</v>
      </c>
      <c r="F449" s="150" t="s">
        <v>81</v>
      </c>
      <c r="G449" s="150" t="s">
        <v>87</v>
      </c>
      <c r="H449" s="150" t="s">
        <v>1124</v>
      </c>
      <c r="I449" s="151">
        <v>5</v>
      </c>
      <c r="J449" s="6"/>
      <c r="K449" s="11"/>
      <c r="L449" s="11"/>
      <c r="M449" s="6"/>
      <c r="N449" s="6"/>
      <c r="O449" s="6"/>
    </row>
    <row r="450" spans="1:15" s="5" customFormat="1" ht="11.25">
      <c r="A450" s="4" t="s">
        <v>1002</v>
      </c>
      <c r="B450" s="150">
        <v>3270</v>
      </c>
      <c r="C450" s="150" t="s">
        <v>1125</v>
      </c>
      <c r="D450" s="150" t="s">
        <v>1126</v>
      </c>
      <c r="E450" s="150" t="s">
        <v>1109</v>
      </c>
      <c r="F450" s="150" t="s">
        <v>81</v>
      </c>
      <c r="G450" s="150" t="s">
        <v>82</v>
      </c>
      <c r="H450" s="150" t="s">
        <v>131</v>
      </c>
      <c r="I450" s="151">
        <v>5</v>
      </c>
      <c r="J450" s="6"/>
      <c r="K450" s="11"/>
      <c r="L450" s="11"/>
      <c r="M450" s="6"/>
      <c r="N450" s="6"/>
      <c r="O450" s="6"/>
    </row>
    <row r="451" spans="1:15" s="5" customFormat="1" ht="11.25">
      <c r="A451" s="4" t="s">
        <v>1004</v>
      </c>
      <c r="B451" s="150">
        <v>3272</v>
      </c>
      <c r="C451" s="150" t="s">
        <v>1127</v>
      </c>
      <c r="D451" s="150" t="s">
        <v>747</v>
      </c>
      <c r="E451" s="150" t="s">
        <v>1109</v>
      </c>
      <c r="F451" s="150" t="s">
        <v>81</v>
      </c>
      <c r="G451" s="150" t="s">
        <v>82</v>
      </c>
      <c r="H451" s="150" t="s">
        <v>131</v>
      </c>
      <c r="I451" s="151">
        <v>5</v>
      </c>
      <c r="J451" s="6"/>
      <c r="K451" s="11"/>
      <c r="L451" s="7"/>
      <c r="M451" s="6"/>
      <c r="N451" s="6"/>
      <c r="O451" s="6"/>
    </row>
    <row r="452" spans="1:15" s="5" customFormat="1" ht="11.25">
      <c r="A452" s="4" t="s">
        <v>1006</v>
      </c>
      <c r="B452" s="150">
        <v>3274</v>
      </c>
      <c r="C452" s="150" t="s">
        <v>1128</v>
      </c>
      <c r="D452" s="150" t="s">
        <v>117</v>
      </c>
      <c r="E452" s="150" t="s">
        <v>1113</v>
      </c>
      <c r="F452" s="150" t="s">
        <v>66</v>
      </c>
      <c r="G452" s="150" t="s">
        <v>170</v>
      </c>
      <c r="H452" s="150" t="s">
        <v>780</v>
      </c>
      <c r="I452" s="151">
        <v>5</v>
      </c>
      <c r="J452" s="6"/>
      <c r="K452" s="11"/>
      <c r="L452" s="11"/>
      <c r="M452" s="6"/>
      <c r="N452" s="6"/>
      <c r="O452" s="6"/>
    </row>
    <row r="453" spans="1:15" s="5" customFormat="1" ht="11.25">
      <c r="A453" s="4" t="s">
        <v>1007</v>
      </c>
      <c r="B453" s="150">
        <v>3276</v>
      </c>
      <c r="C453" s="150" t="s">
        <v>1129</v>
      </c>
      <c r="D453" s="150" t="s">
        <v>410</v>
      </c>
      <c r="E453" s="150" t="s">
        <v>1106</v>
      </c>
      <c r="F453" s="150" t="s">
        <v>81</v>
      </c>
      <c r="G453" s="150" t="s">
        <v>87</v>
      </c>
      <c r="H453" s="150" t="s">
        <v>111</v>
      </c>
      <c r="I453" s="151">
        <v>5</v>
      </c>
      <c r="J453" s="6"/>
      <c r="K453" s="11"/>
      <c r="L453" s="11"/>
      <c r="M453" s="6"/>
      <c r="N453" s="6"/>
      <c r="O453" s="6"/>
    </row>
    <row r="454" spans="1:15" s="5" customFormat="1" ht="11.25">
      <c r="A454" s="4" t="s">
        <v>1008</v>
      </c>
      <c r="B454" s="150">
        <v>3278</v>
      </c>
      <c r="C454" s="150" t="s">
        <v>1130</v>
      </c>
      <c r="D454" s="150" t="s">
        <v>1131</v>
      </c>
      <c r="E454" s="150" t="s">
        <v>1109</v>
      </c>
      <c r="F454" s="150" t="s">
        <v>81</v>
      </c>
      <c r="G454" s="150" t="s">
        <v>82</v>
      </c>
      <c r="H454" s="150" t="s">
        <v>131</v>
      </c>
      <c r="I454" s="151">
        <v>4</v>
      </c>
      <c r="J454" s="6"/>
      <c r="K454" s="11"/>
      <c r="L454" s="11"/>
      <c r="M454" s="6"/>
      <c r="N454" s="6"/>
      <c r="O454" s="6"/>
    </row>
    <row r="455" spans="1:15" s="5" customFormat="1" ht="11.25">
      <c r="A455" s="4" t="s">
        <v>1009</v>
      </c>
      <c r="B455" s="150">
        <v>3279</v>
      </c>
      <c r="C455" s="150" t="s">
        <v>1132</v>
      </c>
      <c r="D455" s="150" t="s">
        <v>337</v>
      </c>
      <c r="E455" s="150" t="s">
        <v>104</v>
      </c>
      <c r="F455" s="150" t="s">
        <v>81</v>
      </c>
      <c r="G455" s="150" t="s">
        <v>82</v>
      </c>
      <c r="H455" s="150" t="s">
        <v>548</v>
      </c>
      <c r="I455" s="151">
        <v>4</v>
      </c>
      <c r="J455" s="6"/>
      <c r="K455" s="11"/>
      <c r="L455" s="11"/>
      <c r="M455" s="6"/>
      <c r="N455" s="6"/>
      <c r="O455" s="6"/>
    </row>
    <row r="456" spans="1:13" ht="11.25">
      <c r="A456" s="4" t="s">
        <v>1012</v>
      </c>
      <c r="B456" s="146">
        <v>3280</v>
      </c>
      <c r="C456" s="146" t="s">
        <v>1133</v>
      </c>
      <c r="D456" s="146" t="s">
        <v>488</v>
      </c>
      <c r="E456" s="146" t="s">
        <v>1106</v>
      </c>
      <c r="F456" s="146" t="s">
        <v>81</v>
      </c>
      <c r="G456" s="146" t="s">
        <v>82</v>
      </c>
      <c r="H456" s="146" t="s">
        <v>237</v>
      </c>
      <c r="I456" s="147">
        <v>4</v>
      </c>
      <c r="L456" s="11"/>
      <c r="M456" s="6"/>
    </row>
    <row r="457" spans="1:15" s="5" customFormat="1" ht="11.25">
      <c r="A457" s="4" t="s">
        <v>1013</v>
      </c>
      <c r="B457" s="150">
        <v>3283</v>
      </c>
      <c r="C457" s="150" t="s">
        <v>1134</v>
      </c>
      <c r="D457" s="150" t="s">
        <v>343</v>
      </c>
      <c r="E457" s="150" t="s">
        <v>1109</v>
      </c>
      <c r="F457" s="150" t="s">
        <v>66</v>
      </c>
      <c r="G457" s="150" t="s">
        <v>170</v>
      </c>
      <c r="H457" s="150" t="s">
        <v>338</v>
      </c>
      <c r="I457" s="151">
        <v>5</v>
      </c>
      <c r="J457" s="6"/>
      <c r="K457" s="11"/>
      <c r="L457" s="11"/>
      <c r="M457" s="6"/>
      <c r="N457" s="6"/>
      <c r="O457" s="6"/>
    </row>
    <row r="458" spans="1:15" s="5" customFormat="1" ht="11.25">
      <c r="A458" s="4" t="s">
        <v>1014</v>
      </c>
      <c r="B458" s="150">
        <v>3285</v>
      </c>
      <c r="C458" s="150" t="s">
        <v>1135</v>
      </c>
      <c r="D458" s="150" t="s">
        <v>375</v>
      </c>
      <c r="E458" s="150" t="s">
        <v>1109</v>
      </c>
      <c r="F458" s="150" t="s">
        <v>66</v>
      </c>
      <c r="G458" s="150" t="s">
        <v>67</v>
      </c>
      <c r="H458" s="150" t="s">
        <v>885</v>
      </c>
      <c r="I458" s="151">
        <v>5</v>
      </c>
      <c r="J458" s="6"/>
      <c r="K458" s="11"/>
      <c r="L458" s="11"/>
      <c r="M458" s="6"/>
      <c r="N458" s="6"/>
      <c r="O458" s="6"/>
    </row>
    <row r="459" spans="1:15" s="5" customFormat="1" ht="11.25">
      <c r="A459" s="4" t="s">
        <v>1017</v>
      </c>
      <c r="B459" s="150">
        <v>3286</v>
      </c>
      <c r="C459" s="150" t="s">
        <v>101</v>
      </c>
      <c r="D459" s="150" t="s">
        <v>303</v>
      </c>
      <c r="E459" s="150" t="s">
        <v>1105</v>
      </c>
      <c r="F459" s="150" t="s">
        <v>66</v>
      </c>
      <c r="G459" s="150" t="s">
        <v>67</v>
      </c>
      <c r="H459" s="150" t="s">
        <v>146</v>
      </c>
      <c r="I459" s="151">
        <v>4</v>
      </c>
      <c r="J459" s="6"/>
      <c r="K459" s="11"/>
      <c r="L459" s="6"/>
      <c r="M459" s="6"/>
      <c r="N459" s="6"/>
      <c r="O459" s="6"/>
    </row>
    <row r="460" spans="1:15" s="5" customFormat="1" ht="11.25">
      <c r="A460" s="4" t="s">
        <v>1020</v>
      </c>
      <c r="B460" s="150">
        <v>3287</v>
      </c>
      <c r="C460" s="150" t="s">
        <v>1136</v>
      </c>
      <c r="D460" s="150" t="s">
        <v>1137</v>
      </c>
      <c r="E460" s="150" t="s">
        <v>1106</v>
      </c>
      <c r="F460" s="150" t="s">
        <v>66</v>
      </c>
      <c r="G460" s="150" t="s">
        <v>67</v>
      </c>
      <c r="H460" s="150" t="s">
        <v>146</v>
      </c>
      <c r="I460" s="151">
        <v>4</v>
      </c>
      <c r="J460" s="6"/>
      <c r="K460" s="11"/>
      <c r="L460" s="6"/>
      <c r="M460" s="6"/>
      <c r="N460" s="6"/>
      <c r="O460" s="6"/>
    </row>
    <row r="461" spans="1:15" s="5" customFormat="1" ht="11.25">
      <c r="A461" s="4" t="s">
        <v>1022</v>
      </c>
      <c r="B461" s="150">
        <v>3297</v>
      </c>
      <c r="C461" s="150" t="s">
        <v>1147</v>
      </c>
      <c r="D461" s="150" t="s">
        <v>973</v>
      </c>
      <c r="E461" s="150" t="s">
        <v>1106</v>
      </c>
      <c r="F461" s="150" t="s">
        <v>81</v>
      </c>
      <c r="G461" s="150" t="s">
        <v>82</v>
      </c>
      <c r="H461" s="150" t="s">
        <v>269</v>
      </c>
      <c r="I461" s="151">
        <v>5</v>
      </c>
      <c r="J461" s="6"/>
      <c r="K461" s="11"/>
      <c r="L461" s="6"/>
      <c r="M461" s="6"/>
      <c r="N461" s="6"/>
      <c r="O461" s="6"/>
    </row>
    <row r="462" spans="1:15" s="5" customFormat="1" ht="11.25">
      <c r="A462" s="4" t="s">
        <v>1023</v>
      </c>
      <c r="B462" s="150">
        <v>3309</v>
      </c>
      <c r="C462" s="150" t="s">
        <v>1145</v>
      </c>
      <c r="D462" s="150" t="s">
        <v>142</v>
      </c>
      <c r="E462" s="150" t="s">
        <v>1105</v>
      </c>
      <c r="F462" s="150" t="s">
        <v>81</v>
      </c>
      <c r="G462" s="150" t="s">
        <v>82</v>
      </c>
      <c r="H462" s="150" t="s">
        <v>92</v>
      </c>
      <c r="I462" s="151">
        <v>5</v>
      </c>
      <c r="J462" s="6"/>
      <c r="K462" s="11"/>
      <c r="L462" s="11"/>
      <c r="M462" s="6"/>
      <c r="N462" s="6"/>
      <c r="O462" s="6"/>
    </row>
    <row r="463" spans="1:15" s="5" customFormat="1" ht="11.25">
      <c r="A463" s="4" t="s">
        <v>1024</v>
      </c>
      <c r="B463" s="148">
        <v>3311</v>
      </c>
      <c r="C463" s="150" t="s">
        <v>1153</v>
      </c>
      <c r="D463" s="150" t="s">
        <v>154</v>
      </c>
      <c r="E463" s="150" t="s">
        <v>104</v>
      </c>
      <c r="F463" s="150" t="s">
        <v>66</v>
      </c>
      <c r="G463" s="150" t="s">
        <v>67</v>
      </c>
      <c r="H463" s="150" t="s">
        <v>1152</v>
      </c>
      <c r="I463" s="151">
        <v>5</v>
      </c>
      <c r="J463" s="6"/>
      <c r="K463" s="11"/>
      <c r="L463" s="7"/>
      <c r="M463" s="6"/>
      <c r="N463" s="6"/>
      <c r="O463" s="6"/>
    </row>
    <row r="464" spans="1:12" ht="11.25">
      <c r="A464" s="4" t="s">
        <v>1026</v>
      </c>
      <c r="B464" s="148">
        <v>3313</v>
      </c>
      <c r="C464" s="150" t="s">
        <v>1143</v>
      </c>
      <c r="D464" s="150" t="s">
        <v>73</v>
      </c>
      <c r="E464" s="150" t="s">
        <v>1109</v>
      </c>
      <c r="F464" s="150" t="s">
        <v>66</v>
      </c>
      <c r="G464" s="150" t="s">
        <v>170</v>
      </c>
      <c r="H464" s="150" t="s">
        <v>1142</v>
      </c>
      <c r="I464" s="151">
        <v>5</v>
      </c>
      <c r="L464" s="11"/>
    </row>
    <row r="465" spans="1:15" s="5" customFormat="1" ht="11.25">
      <c r="A465" s="4" t="s">
        <v>1027</v>
      </c>
      <c r="B465" s="150">
        <v>3315</v>
      </c>
      <c r="C465" s="150" t="s">
        <v>1148</v>
      </c>
      <c r="D465" s="150" t="s">
        <v>191</v>
      </c>
      <c r="E465" s="150" t="s">
        <v>104</v>
      </c>
      <c r="F465" s="150" t="s">
        <v>66</v>
      </c>
      <c r="G465" s="150" t="s">
        <v>170</v>
      </c>
      <c r="H465" s="150" t="s">
        <v>309</v>
      </c>
      <c r="I465" s="151">
        <v>5</v>
      </c>
      <c r="J465" s="6"/>
      <c r="K465" s="11"/>
      <c r="L465" s="11"/>
      <c r="M465" s="6"/>
      <c r="N465" s="6"/>
      <c r="O465" s="6"/>
    </row>
    <row r="466" spans="1:15" s="5" customFormat="1" ht="11.25">
      <c r="A466" s="6"/>
      <c r="B466" s="6"/>
      <c r="C466" s="133"/>
      <c r="D466" s="114"/>
      <c r="E466" s="6"/>
      <c r="F466" s="6"/>
      <c r="G466" s="6"/>
      <c r="H466" s="111"/>
      <c r="J466" s="6"/>
      <c r="K466" s="11"/>
      <c r="L466" s="11"/>
      <c r="M466" s="6"/>
      <c r="N466" s="6"/>
      <c r="O466" s="6"/>
    </row>
    <row r="467" spans="1:15" s="5" customFormat="1" ht="11.25">
      <c r="A467" s="6"/>
      <c r="B467" s="6"/>
      <c r="C467" s="133"/>
      <c r="D467" s="114"/>
      <c r="E467" s="6"/>
      <c r="F467" s="6"/>
      <c r="G467" s="6"/>
      <c r="H467" s="111"/>
      <c r="J467" s="6"/>
      <c r="K467" s="11"/>
      <c r="L467" s="11"/>
      <c r="M467" s="6"/>
      <c r="N467" s="6"/>
      <c r="O467" s="6"/>
    </row>
    <row r="468" spans="1:15" s="5" customFormat="1" ht="11.25">
      <c r="A468" s="6"/>
      <c r="B468" s="6"/>
      <c r="C468" s="133"/>
      <c r="D468" s="114"/>
      <c r="E468" s="6"/>
      <c r="F468" s="6"/>
      <c r="G468" s="6"/>
      <c r="H468" s="111"/>
      <c r="J468" s="6"/>
      <c r="K468" s="11"/>
      <c r="L468" s="11"/>
      <c r="M468" s="6"/>
      <c r="N468" s="6"/>
      <c r="O468" s="6"/>
    </row>
    <row r="469" spans="1:15" s="5" customFormat="1" ht="11.25">
      <c r="A469" s="6"/>
      <c r="B469" s="6"/>
      <c r="C469" s="133"/>
      <c r="D469" s="114"/>
      <c r="E469" s="6"/>
      <c r="F469" s="6"/>
      <c r="G469" s="6"/>
      <c r="H469" s="111"/>
      <c r="J469" s="6"/>
      <c r="K469" s="11"/>
      <c r="L469" s="11"/>
      <c r="M469" s="6"/>
      <c r="N469" s="6"/>
      <c r="O469" s="6"/>
    </row>
    <row r="470" spans="1:15" s="5" customFormat="1" ht="11.25">
      <c r="A470" s="6"/>
      <c r="B470" s="6"/>
      <c r="C470" s="133"/>
      <c r="D470" s="114"/>
      <c r="E470" s="6"/>
      <c r="F470" s="6"/>
      <c r="G470" s="6"/>
      <c r="H470" s="111"/>
      <c r="J470" s="6"/>
      <c r="K470" s="11"/>
      <c r="L470" s="11"/>
      <c r="M470" s="6"/>
      <c r="N470" s="6"/>
      <c r="O470" s="6"/>
    </row>
    <row r="471" spans="1:15" s="5" customFormat="1" ht="11.25">
      <c r="A471" s="6"/>
      <c r="B471" s="6"/>
      <c r="C471" s="133"/>
      <c r="D471" s="114"/>
      <c r="E471" s="6"/>
      <c r="F471" s="6"/>
      <c r="G471" s="6"/>
      <c r="H471" s="111"/>
      <c r="J471" s="6"/>
      <c r="K471" s="11"/>
      <c r="L471" s="11"/>
      <c r="M471" s="6"/>
      <c r="N471" s="6"/>
      <c r="O471" s="6"/>
    </row>
    <row r="472" spans="1:15" s="5" customFormat="1" ht="11.25">
      <c r="A472" s="6"/>
      <c r="B472" s="6"/>
      <c r="C472" s="133"/>
      <c r="D472" s="114"/>
      <c r="E472" s="6"/>
      <c r="F472" s="6"/>
      <c r="G472" s="6"/>
      <c r="H472" s="111"/>
      <c r="J472" s="6"/>
      <c r="K472" s="11"/>
      <c r="L472" s="11"/>
      <c r="M472" s="6"/>
      <c r="N472" s="6"/>
      <c r="O472" s="6"/>
    </row>
    <row r="473" spans="1:14" ht="11.25">
      <c r="A473" s="134"/>
      <c r="B473" s="134"/>
      <c r="D473" s="135"/>
      <c r="E473" s="13"/>
      <c r="F473" s="13"/>
      <c r="G473" s="13"/>
      <c r="H473" s="112"/>
      <c r="K473" s="6"/>
      <c r="L473" s="6"/>
      <c r="N473" s="14"/>
    </row>
    <row r="474" spans="11:14" ht="11.25">
      <c r="K474" s="6"/>
      <c r="L474" s="6"/>
      <c r="N474" s="14"/>
    </row>
    <row r="475" spans="11:14" ht="11.25">
      <c r="K475" s="6"/>
      <c r="L475" s="6"/>
      <c r="N475" s="14"/>
    </row>
    <row r="476" spans="11:14" ht="11.25">
      <c r="K476" s="6"/>
      <c r="L476" s="6"/>
      <c r="N476" s="14"/>
    </row>
    <row r="479" ht="11.25">
      <c r="C479" s="1"/>
    </row>
    <row r="481" ht="11.25">
      <c r="B481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workbookViewId="0" topLeftCell="A35">
      <selection activeCell="B10" sqref="B10"/>
    </sheetView>
  </sheetViews>
  <sheetFormatPr defaultColWidth="9.140625" defaultRowHeight="12.75"/>
  <cols>
    <col min="1" max="1" width="11.28125" style="22" customWidth="1"/>
    <col min="2" max="2" width="6.8515625" style="20" customWidth="1"/>
    <col min="3" max="3" width="9.140625" style="22" customWidth="1"/>
    <col min="4" max="4" width="10.28125" style="22" customWidth="1"/>
    <col min="5" max="5" width="4.57421875" style="22" customWidth="1"/>
    <col min="6" max="7" width="9.140625" style="22" customWidth="1"/>
    <col min="8" max="9" width="9.140625" style="23" customWidth="1"/>
    <col min="10" max="10" width="10.00390625" style="23" customWidth="1"/>
    <col min="11" max="11" width="9.140625" style="23" customWidth="1"/>
    <col min="12" max="12" width="9.140625" style="20" customWidth="1"/>
    <col min="13" max="16384" width="9.140625" style="22" customWidth="1"/>
  </cols>
  <sheetData>
    <row r="1" spans="1:12" ht="16.5" thickBot="1">
      <c r="A1" s="30" t="s">
        <v>22</v>
      </c>
      <c r="C1" s="16"/>
      <c r="D1" s="16"/>
      <c r="E1" s="16"/>
      <c r="F1" s="16"/>
      <c r="G1" s="19"/>
      <c r="H1" s="19"/>
      <c r="I1" s="24"/>
      <c r="J1" s="24"/>
      <c r="K1" s="24"/>
      <c r="L1" s="24"/>
    </row>
    <row r="2" spans="2:12" ht="16.5" thickBot="1">
      <c r="B2" s="204" t="s">
        <v>17</v>
      </c>
      <c r="C2" s="205"/>
      <c r="D2" s="206"/>
      <c r="E2" s="16"/>
      <c r="F2" s="38" t="s">
        <v>23</v>
      </c>
      <c r="G2" s="39" t="s">
        <v>13</v>
      </c>
      <c r="H2" s="40" t="s">
        <v>14</v>
      </c>
      <c r="I2" s="24"/>
      <c r="J2" s="24"/>
      <c r="K2" s="24"/>
      <c r="L2" s="24"/>
    </row>
    <row r="3" spans="2:12" ht="12.75">
      <c r="B3" s="33"/>
      <c r="C3" s="25" t="s">
        <v>1</v>
      </c>
      <c r="D3" s="36" t="s">
        <v>5</v>
      </c>
      <c r="F3" s="41">
        <f>IF($B3=1,6,0)</f>
        <v>0</v>
      </c>
      <c r="G3" s="42">
        <f aca="true" t="shared" si="0" ref="G3:G8">IF($B3=1,64,0)</f>
        <v>0</v>
      </c>
      <c r="H3" s="43">
        <f>IF($B3=1,0.25,0)</f>
        <v>0</v>
      </c>
      <c r="I3" s="24"/>
      <c r="J3" s="24"/>
      <c r="K3" s="24"/>
      <c r="L3" s="24"/>
    </row>
    <row r="4" spans="2:12" ht="12.75">
      <c r="B4" s="34"/>
      <c r="C4" s="26" t="s">
        <v>1</v>
      </c>
      <c r="D4" s="37" t="s">
        <v>6</v>
      </c>
      <c r="F4" s="44">
        <f>IF(B4=1,6,0)</f>
        <v>0</v>
      </c>
      <c r="G4" s="45">
        <f t="shared" si="0"/>
        <v>0</v>
      </c>
      <c r="H4" s="46">
        <f>IF($B4=1,0.3,0)</f>
        <v>0</v>
      </c>
      <c r="I4" s="24"/>
      <c r="J4" s="24"/>
      <c r="K4" s="24"/>
      <c r="L4" s="24"/>
    </row>
    <row r="5" spans="2:12" ht="12.75">
      <c r="B5" s="34"/>
      <c r="C5" s="26" t="s">
        <v>1</v>
      </c>
      <c r="D5" s="37" t="s">
        <v>1065</v>
      </c>
      <c r="F5" s="44">
        <f>IF(B5=1,6,0)</f>
        <v>0</v>
      </c>
      <c r="G5" s="45">
        <f t="shared" si="0"/>
        <v>0</v>
      </c>
      <c r="H5" s="46">
        <f>IF($B5=1,0.325,0)</f>
        <v>0</v>
      </c>
      <c r="I5" s="24"/>
      <c r="J5" s="24"/>
      <c r="K5" s="24"/>
      <c r="L5" s="24"/>
    </row>
    <row r="6" spans="2:12" ht="12.75">
      <c r="B6" s="34"/>
      <c r="C6" s="26" t="s">
        <v>2</v>
      </c>
      <c r="D6" s="37" t="s">
        <v>5</v>
      </c>
      <c r="F6" s="44">
        <f aca="true" t="shared" si="1" ref="F6:F11">IF(B6=1,8,0)</f>
        <v>0</v>
      </c>
      <c r="G6" s="45">
        <f t="shared" si="0"/>
        <v>0</v>
      </c>
      <c r="H6" s="46">
        <f>IF($B6=1,0.25,0)</f>
        <v>0</v>
      </c>
      <c r="I6" s="24"/>
      <c r="J6" s="24"/>
      <c r="K6" s="24"/>
      <c r="L6" s="24"/>
    </row>
    <row r="7" spans="2:12" ht="12.75">
      <c r="B7" s="34"/>
      <c r="C7" s="26" t="s">
        <v>2</v>
      </c>
      <c r="D7" s="37" t="s">
        <v>6</v>
      </c>
      <c r="F7" s="44">
        <f t="shared" si="1"/>
        <v>0</v>
      </c>
      <c r="G7" s="45">
        <f t="shared" si="0"/>
        <v>0</v>
      </c>
      <c r="H7" s="46">
        <f>IF($B7=1,0.3,0)</f>
        <v>0</v>
      </c>
      <c r="I7" s="24"/>
      <c r="J7" s="24"/>
      <c r="K7" s="24"/>
      <c r="L7" s="24"/>
    </row>
    <row r="8" spans="2:12" ht="12.75">
      <c r="B8" s="34"/>
      <c r="C8" s="26" t="s">
        <v>2</v>
      </c>
      <c r="D8" s="37" t="s">
        <v>1065</v>
      </c>
      <c r="F8" s="44">
        <f t="shared" si="1"/>
        <v>0</v>
      </c>
      <c r="G8" s="45">
        <f t="shared" si="0"/>
        <v>0</v>
      </c>
      <c r="H8" s="46">
        <f>IF($B8=1,0.325,0)</f>
        <v>0</v>
      </c>
      <c r="I8" s="24"/>
      <c r="J8" s="24"/>
      <c r="K8" s="24"/>
      <c r="L8" s="24"/>
    </row>
    <row r="9" spans="2:12" ht="12.75">
      <c r="B9" s="34">
        <v>1</v>
      </c>
      <c r="C9" s="26" t="s">
        <v>3</v>
      </c>
      <c r="D9" s="37" t="s">
        <v>5</v>
      </c>
      <c r="F9" s="44">
        <f t="shared" si="1"/>
        <v>8</v>
      </c>
      <c r="G9" s="45">
        <f aca="true" t="shared" si="2" ref="G9:G14">IF($B9=1,80,0)</f>
        <v>80</v>
      </c>
      <c r="H9" s="46">
        <f>IF($B9=1,0.15,0)</f>
        <v>0.15</v>
      </c>
      <c r="I9" s="24"/>
      <c r="J9" s="24"/>
      <c r="K9" s="24"/>
      <c r="L9" s="24"/>
    </row>
    <row r="10" spans="2:12" ht="12.75">
      <c r="B10" s="34"/>
      <c r="C10" s="26" t="s">
        <v>3</v>
      </c>
      <c r="D10" s="37" t="s">
        <v>6</v>
      </c>
      <c r="F10" s="44">
        <f t="shared" si="1"/>
        <v>0</v>
      </c>
      <c r="G10" s="45">
        <f t="shared" si="2"/>
        <v>0</v>
      </c>
      <c r="H10" s="46">
        <f>IF($B10=1,0.18,0)</f>
        <v>0</v>
      </c>
      <c r="I10" s="24"/>
      <c r="J10" s="24"/>
      <c r="K10" s="24"/>
      <c r="L10" s="24"/>
    </row>
    <row r="11" spans="2:12" ht="12.75">
      <c r="B11" s="34"/>
      <c r="C11" s="26" t="s">
        <v>3</v>
      </c>
      <c r="D11" s="37" t="s">
        <v>1065</v>
      </c>
      <c r="F11" s="44">
        <f t="shared" si="1"/>
        <v>0</v>
      </c>
      <c r="G11" s="45">
        <f t="shared" si="2"/>
        <v>0</v>
      </c>
      <c r="H11" s="46">
        <f>IF($B11=1,0.195,0)</f>
        <v>0</v>
      </c>
      <c r="I11" s="24"/>
      <c r="J11" s="24"/>
      <c r="K11" s="24"/>
      <c r="L11" s="24"/>
    </row>
    <row r="12" spans="2:12" ht="12.75">
      <c r="B12" s="34"/>
      <c r="C12" s="26" t="s">
        <v>4</v>
      </c>
      <c r="D12" s="37" t="s">
        <v>5</v>
      </c>
      <c r="F12" s="44">
        <f>IF(B12=1,12,0)</f>
        <v>0</v>
      </c>
      <c r="G12" s="45">
        <f t="shared" si="2"/>
        <v>0</v>
      </c>
      <c r="H12" s="46">
        <f>IF($B12=1,0.15,0)</f>
        <v>0</v>
      </c>
      <c r="I12" s="24"/>
      <c r="J12" s="24"/>
      <c r="K12" s="24"/>
      <c r="L12" s="24"/>
    </row>
    <row r="13" spans="2:12" ht="12.75">
      <c r="B13" s="34"/>
      <c r="C13" s="26" t="s">
        <v>4</v>
      </c>
      <c r="D13" s="37" t="s">
        <v>6</v>
      </c>
      <c r="F13" s="44">
        <f>IF(B13=1,12,0)</f>
        <v>0</v>
      </c>
      <c r="G13" s="45">
        <f t="shared" si="2"/>
        <v>0</v>
      </c>
      <c r="H13" s="46">
        <f>IF($B13=1,0.18,0)</f>
        <v>0</v>
      </c>
      <c r="I13" s="24"/>
      <c r="J13" s="24"/>
      <c r="K13" s="24"/>
      <c r="L13" s="24"/>
    </row>
    <row r="14" spans="2:12" ht="12.75">
      <c r="B14" s="34"/>
      <c r="C14" s="26" t="s">
        <v>4</v>
      </c>
      <c r="D14" s="37" t="s">
        <v>1065</v>
      </c>
      <c r="F14" s="44">
        <f>IF(B14=1,12,0)</f>
        <v>0</v>
      </c>
      <c r="G14" s="45">
        <f t="shared" si="2"/>
        <v>0</v>
      </c>
      <c r="H14" s="46">
        <f>IF($B14=1,0.195,0)</f>
        <v>0</v>
      </c>
      <c r="I14" s="24"/>
      <c r="J14" s="24"/>
      <c r="K14" s="24"/>
      <c r="L14" s="24"/>
    </row>
    <row r="15" spans="2:12" ht="12.75">
      <c r="B15" s="34"/>
      <c r="C15" s="26" t="s">
        <v>9</v>
      </c>
      <c r="D15" s="37" t="s">
        <v>5</v>
      </c>
      <c r="F15" s="44">
        <f>IF(B15=1,8,0)</f>
        <v>0</v>
      </c>
      <c r="G15" s="45">
        <f>IF($B15=1,90,0)</f>
        <v>0</v>
      </c>
      <c r="H15" s="46">
        <f>IF($B15=1,0.16,0)</f>
        <v>0</v>
      </c>
      <c r="I15" s="24"/>
      <c r="J15" s="24"/>
      <c r="K15" s="24"/>
      <c r="L15" s="24"/>
    </row>
    <row r="16" spans="2:12" ht="12.75">
      <c r="B16" s="34"/>
      <c r="C16" s="26" t="s">
        <v>9</v>
      </c>
      <c r="D16" s="37" t="s">
        <v>6</v>
      </c>
      <c r="F16" s="44">
        <f>IF(B16=1,8,0)</f>
        <v>0</v>
      </c>
      <c r="G16" s="45">
        <f>IF($B16=1,90,0)</f>
        <v>0</v>
      </c>
      <c r="H16" s="46">
        <f>IF($B16=1,0.192,0)</f>
        <v>0</v>
      </c>
      <c r="I16" s="24"/>
      <c r="J16" s="24"/>
      <c r="K16" s="24"/>
      <c r="L16" s="24"/>
    </row>
    <row r="17" spans="2:12" ht="12.75">
      <c r="B17" s="34"/>
      <c r="C17" s="26" t="s">
        <v>9</v>
      </c>
      <c r="D17" s="37" t="s">
        <v>1065</v>
      </c>
      <c r="F17" s="44">
        <f>IF(B17=1,8,0)</f>
        <v>0</v>
      </c>
      <c r="G17" s="45">
        <f>IF($B17=1,90,0)</f>
        <v>0</v>
      </c>
      <c r="H17" s="46">
        <f>IF($B17=1,0.208,0)</f>
        <v>0</v>
      </c>
      <c r="I17" s="24"/>
      <c r="J17" s="24"/>
      <c r="K17" s="24"/>
      <c r="L17" s="24"/>
    </row>
    <row r="18" spans="2:12" ht="12.75">
      <c r="B18" s="34" t="s">
        <v>1156</v>
      </c>
      <c r="C18" s="26" t="s">
        <v>11</v>
      </c>
      <c r="D18" s="37" t="s">
        <v>5</v>
      </c>
      <c r="F18" s="44">
        <f>IF(B18=1,12,0)</f>
        <v>0</v>
      </c>
      <c r="G18" s="45">
        <f>IF($B18=1,100,0)</f>
        <v>0</v>
      </c>
      <c r="H18" s="46">
        <f>IF($B18=1,0.08,0)</f>
        <v>0</v>
      </c>
      <c r="I18" s="24"/>
      <c r="J18" s="24"/>
      <c r="K18" s="24"/>
      <c r="L18" s="24"/>
    </row>
    <row r="19" spans="2:12" ht="12.75">
      <c r="B19" s="34"/>
      <c r="C19" s="26" t="s">
        <v>11</v>
      </c>
      <c r="D19" s="37" t="s">
        <v>6</v>
      </c>
      <c r="F19" s="44">
        <f>IF(B19=1,12,0)</f>
        <v>0</v>
      </c>
      <c r="G19" s="45">
        <f>IF($B19=1,100,0)</f>
        <v>0</v>
      </c>
      <c r="H19" s="46">
        <f>IF($B19=1,0.1,0)</f>
        <v>0</v>
      </c>
      <c r="I19" s="24"/>
      <c r="J19" s="24"/>
      <c r="K19" s="24"/>
      <c r="L19" s="24"/>
    </row>
    <row r="20" spans="2:12" ht="12.75">
      <c r="B20" s="34"/>
      <c r="C20" s="26" t="s">
        <v>11</v>
      </c>
      <c r="D20" s="37" t="s">
        <v>1065</v>
      </c>
      <c r="F20" s="44">
        <f>IF(B20=1,12,0)</f>
        <v>0</v>
      </c>
      <c r="G20" s="45">
        <f>IF($B20=1,100,0)</f>
        <v>0</v>
      </c>
      <c r="H20" s="46">
        <f>IF($B20=1,0.11,0)</f>
        <v>0</v>
      </c>
      <c r="I20" s="24"/>
      <c r="J20" s="24"/>
      <c r="K20" s="24"/>
      <c r="L20" s="24"/>
    </row>
    <row r="21" spans="2:12" ht="12.75">
      <c r="B21" s="34"/>
      <c r="C21" s="26" t="s">
        <v>10</v>
      </c>
      <c r="D21" s="37" t="s">
        <v>5</v>
      </c>
      <c r="F21" s="44">
        <f>IF(B21=1,16,0)</f>
        <v>0</v>
      </c>
      <c r="G21" s="45">
        <f>IF($B21=1,110,0)</f>
        <v>0</v>
      </c>
      <c r="H21" s="46">
        <f>IF($B21=1,0.1,0)</f>
        <v>0</v>
      </c>
      <c r="I21" s="24"/>
      <c r="J21" s="24"/>
      <c r="K21" s="24"/>
      <c r="L21" s="24"/>
    </row>
    <row r="22" spans="2:12" ht="12.75">
      <c r="B22" s="34"/>
      <c r="C22" s="26" t="s">
        <v>10</v>
      </c>
      <c r="D22" s="27" t="s">
        <v>7</v>
      </c>
      <c r="F22" s="44">
        <f>IF(B22=1,16,0)</f>
        <v>0</v>
      </c>
      <c r="G22" s="45">
        <f>IF($B22=1,110,0)</f>
        <v>0</v>
      </c>
      <c r="H22" s="46">
        <f>IF($B22=1,0.11,0)</f>
        <v>0</v>
      </c>
      <c r="I22" s="24"/>
      <c r="J22" s="24"/>
      <c r="K22" s="24"/>
      <c r="L22" s="24"/>
    </row>
    <row r="23" spans="2:12" ht="13.5" thickBot="1">
      <c r="B23" s="35"/>
      <c r="C23" s="28" t="s">
        <v>10</v>
      </c>
      <c r="D23" s="29" t="s">
        <v>8</v>
      </c>
      <c r="F23" s="47">
        <f>IF(B23=1,16,0)</f>
        <v>0</v>
      </c>
      <c r="G23" s="48">
        <f>IF($B23=1,110,0)</f>
        <v>0</v>
      </c>
      <c r="H23" s="49">
        <f>IF($B23=1,0.115,0)</f>
        <v>0</v>
      </c>
      <c r="I23" s="24"/>
      <c r="J23" s="24"/>
      <c r="K23" s="24"/>
      <c r="L23" s="24"/>
    </row>
    <row r="24" spans="2:12" ht="13.5" thickBot="1">
      <c r="B24" s="61">
        <f>SUM(B3:B23)</f>
        <v>1</v>
      </c>
      <c r="C24" s="61"/>
      <c r="D24" s="61"/>
      <c r="E24" s="62"/>
      <c r="F24" s="61">
        <f>IF($B$24=1,SUM(F3:F23),0)</f>
        <v>8</v>
      </c>
      <c r="G24" s="61">
        <f>IF($B$24=1,SUM(G3:G23),0)</f>
        <v>80</v>
      </c>
      <c r="H24" s="61">
        <f>IF($B$24=1,SUM(H3:H23),0)</f>
        <v>0.15</v>
      </c>
      <c r="I24" s="24"/>
      <c r="J24" s="24"/>
      <c r="K24" s="24"/>
      <c r="L24" s="24"/>
    </row>
    <row r="25" spans="3:12" ht="15">
      <c r="C25" s="50" t="s">
        <v>15</v>
      </c>
      <c r="D25" s="51"/>
      <c r="E25" s="51"/>
      <c r="F25" s="51"/>
      <c r="G25" s="52"/>
      <c r="H25" s="53"/>
      <c r="I25" s="24"/>
      <c r="J25" s="24"/>
      <c r="K25" s="24"/>
      <c r="L25" s="24"/>
    </row>
    <row r="26" spans="3:12" ht="15.75" thickBot="1">
      <c r="C26" s="54" t="s">
        <v>12</v>
      </c>
      <c r="D26" s="55"/>
      <c r="E26" s="56">
        <v>1</v>
      </c>
      <c r="F26" s="57" t="s">
        <v>16</v>
      </c>
      <c r="G26" s="58"/>
      <c r="H26" s="59"/>
      <c r="I26" s="24"/>
      <c r="J26" s="24"/>
      <c r="K26" s="24"/>
      <c r="L26" s="24"/>
    </row>
    <row r="27" spans="2:12" ht="12.75">
      <c r="B27" s="24"/>
      <c r="C27" s="21"/>
      <c r="D27" s="21"/>
      <c r="E27" s="21"/>
      <c r="F27" s="21"/>
      <c r="G27" s="24"/>
      <c r="H27" s="24"/>
      <c r="I27" s="24"/>
      <c r="J27" s="24"/>
      <c r="K27" s="24"/>
      <c r="L27" s="24"/>
    </row>
    <row r="28" spans="1:11" ht="15">
      <c r="A28" s="60" t="s">
        <v>18</v>
      </c>
      <c r="B28" s="22"/>
      <c r="C28" s="31"/>
      <c r="D28" s="31"/>
      <c r="E28" s="31"/>
      <c r="F28" s="31"/>
      <c r="G28" s="20"/>
      <c r="H28" s="20"/>
      <c r="I28" s="20"/>
      <c r="J28" s="20"/>
      <c r="K28" s="20"/>
    </row>
    <row r="29" spans="1:11" ht="15">
      <c r="A29" s="60" t="s">
        <v>19</v>
      </c>
      <c r="B29" s="22"/>
      <c r="C29" s="31"/>
      <c r="D29" s="31"/>
      <c r="E29" s="31"/>
      <c r="F29" s="31"/>
      <c r="G29" s="20"/>
      <c r="H29" s="20"/>
      <c r="I29" s="20"/>
      <c r="J29" s="20"/>
      <c r="K29" s="20"/>
    </row>
    <row r="30" spans="1:11" ht="15">
      <c r="A30" s="60" t="s">
        <v>40</v>
      </c>
      <c r="B30" s="22"/>
      <c r="C30" s="31"/>
      <c r="D30" s="31"/>
      <c r="E30" s="31"/>
      <c r="F30" s="31"/>
      <c r="G30" s="20"/>
      <c r="H30" s="20"/>
      <c r="I30" s="20"/>
      <c r="J30" s="20"/>
      <c r="K30" s="20"/>
    </row>
    <row r="31" spans="1:11" ht="15">
      <c r="A31" s="60" t="s">
        <v>20</v>
      </c>
      <c r="B31" s="22"/>
      <c r="C31" s="31"/>
      <c r="D31" s="31"/>
      <c r="E31" s="31"/>
      <c r="F31" s="31"/>
      <c r="G31" s="20"/>
      <c r="H31" s="20"/>
      <c r="I31" s="20"/>
      <c r="J31" s="20"/>
      <c r="K31" s="20"/>
    </row>
    <row r="32" spans="1:11" ht="15">
      <c r="A32" s="60" t="s">
        <v>41</v>
      </c>
      <c r="B32" s="22"/>
      <c r="C32" s="31"/>
      <c r="D32" s="31"/>
      <c r="E32" s="31"/>
      <c r="F32" s="31"/>
      <c r="G32" s="20"/>
      <c r="H32" s="20"/>
      <c r="I32" s="20"/>
      <c r="J32" s="20"/>
      <c r="K32" s="20"/>
    </row>
    <row r="33" spans="1:11" ht="15">
      <c r="A33" s="60" t="s">
        <v>21</v>
      </c>
      <c r="B33" s="22"/>
      <c r="C33" s="31"/>
      <c r="D33" s="31"/>
      <c r="E33" s="31"/>
      <c r="F33" s="31"/>
      <c r="G33" s="20"/>
      <c r="H33" s="20"/>
      <c r="I33" s="20"/>
      <c r="J33" s="20"/>
      <c r="K33" s="20"/>
    </row>
    <row r="34" spans="1:11" ht="15">
      <c r="A34" s="60" t="s">
        <v>42</v>
      </c>
      <c r="C34" s="31"/>
      <c r="D34" s="31"/>
      <c r="E34" s="31"/>
      <c r="F34" s="31"/>
      <c r="G34" s="20"/>
      <c r="H34" s="20"/>
      <c r="I34" s="20"/>
      <c r="J34" s="20"/>
      <c r="K34" s="20"/>
    </row>
    <row r="35" spans="1:11" ht="15">
      <c r="A35" s="64" t="s">
        <v>1068</v>
      </c>
      <c r="C35" s="31"/>
      <c r="D35" s="31"/>
      <c r="E35" s="31"/>
      <c r="F35" s="31"/>
      <c r="G35" s="20"/>
      <c r="H35" s="20"/>
      <c r="I35" s="20"/>
      <c r="J35" s="20"/>
      <c r="K35" s="20"/>
    </row>
    <row r="36" spans="1:11" ht="15">
      <c r="A36" s="64" t="s">
        <v>43</v>
      </c>
      <c r="C36" s="31"/>
      <c r="D36" s="31"/>
      <c r="E36" s="31"/>
      <c r="F36" s="31"/>
      <c r="G36" s="20"/>
      <c r="H36" s="20"/>
      <c r="I36" s="20"/>
      <c r="J36" s="20"/>
      <c r="K36" s="20"/>
    </row>
    <row r="37" spans="1:11" ht="15">
      <c r="A37" s="64"/>
      <c r="C37" s="31"/>
      <c r="D37" s="31"/>
      <c r="E37" s="31"/>
      <c r="F37" s="31"/>
      <c r="G37" s="20"/>
      <c r="H37" s="20"/>
      <c r="I37" s="20"/>
      <c r="J37" s="20"/>
      <c r="K37" s="20"/>
    </row>
    <row r="38" spans="1:11" ht="15">
      <c r="A38" s="66" t="s">
        <v>24</v>
      </c>
      <c r="B38" s="67"/>
      <c r="C38" s="68"/>
      <c r="D38" s="68"/>
      <c r="E38" s="68"/>
      <c r="F38" s="68"/>
      <c r="G38" s="67"/>
      <c r="H38" s="67"/>
      <c r="I38" s="67"/>
      <c r="J38" s="67"/>
      <c r="K38" s="20"/>
    </row>
    <row r="39" spans="1:12" ht="15">
      <c r="A39" s="66" t="s">
        <v>25</v>
      </c>
      <c r="B39" s="69"/>
      <c r="C39" s="70"/>
      <c r="D39" s="70"/>
      <c r="E39" s="70"/>
      <c r="F39" s="70"/>
      <c r="G39" s="69"/>
      <c r="H39" s="69"/>
      <c r="I39" s="69"/>
      <c r="J39" s="69"/>
      <c r="K39" s="24"/>
      <c r="L39" s="24"/>
    </row>
    <row r="40" spans="1:12" ht="15">
      <c r="A40" s="66" t="s">
        <v>1070</v>
      </c>
      <c r="B40" s="69"/>
      <c r="C40" s="70"/>
      <c r="D40" s="70"/>
      <c r="E40" s="70"/>
      <c r="F40" s="70"/>
      <c r="G40" s="69"/>
      <c r="H40" s="69"/>
      <c r="I40" s="69"/>
      <c r="J40" s="69"/>
      <c r="K40" s="24"/>
      <c r="L40" s="24"/>
    </row>
    <row r="41" spans="2:12" ht="12.75">
      <c r="B41" s="24"/>
      <c r="C41" s="21"/>
      <c r="D41" s="21"/>
      <c r="E41" s="21"/>
      <c r="F41" s="21"/>
      <c r="G41" s="24"/>
      <c r="H41" s="24"/>
      <c r="I41" s="24"/>
      <c r="J41" s="24"/>
      <c r="K41" s="24"/>
      <c r="L41" s="24"/>
    </row>
    <row r="42" spans="2:12" ht="12.75">
      <c r="B42" s="24"/>
      <c r="C42" s="21"/>
      <c r="D42" s="21"/>
      <c r="E42" s="21"/>
      <c r="F42" s="21"/>
      <c r="G42" s="24"/>
      <c r="H42" s="24"/>
      <c r="I42" s="24"/>
      <c r="J42" s="24"/>
      <c r="K42" s="24"/>
      <c r="L42" s="24"/>
    </row>
    <row r="43" spans="2:12" ht="12.75">
      <c r="B43" s="24"/>
      <c r="C43" s="21"/>
      <c r="D43" s="21"/>
      <c r="E43" s="21"/>
      <c r="F43" s="21"/>
      <c r="G43" s="24"/>
      <c r="H43" s="24"/>
      <c r="I43" s="24"/>
      <c r="J43" s="24"/>
      <c r="K43" s="24"/>
      <c r="L43" s="24"/>
    </row>
    <row r="44" spans="2:12" ht="12.75">
      <c r="B44" s="24"/>
      <c r="C44" s="21"/>
      <c r="D44" s="21"/>
      <c r="E44" s="21"/>
      <c r="F44" s="21"/>
      <c r="G44" s="24"/>
      <c r="H44" s="24"/>
      <c r="I44" s="24"/>
      <c r="J44" s="24"/>
      <c r="K44" s="24"/>
      <c r="L44" s="24"/>
    </row>
    <row r="45" spans="2:12" ht="12.75">
      <c r="B45" s="24"/>
      <c r="C45" s="21"/>
      <c r="D45" s="21"/>
      <c r="E45" s="21"/>
      <c r="F45" s="21"/>
      <c r="G45" s="24"/>
      <c r="H45" s="24"/>
      <c r="I45" s="24"/>
      <c r="J45" s="24"/>
      <c r="K45" s="24"/>
      <c r="L45" s="24"/>
    </row>
    <row r="46" spans="2:12" ht="12.75">
      <c r="B46" s="24"/>
      <c r="C46" s="21"/>
      <c r="D46" s="21"/>
      <c r="E46" s="21"/>
      <c r="F46" s="21"/>
      <c r="G46" s="24"/>
      <c r="H46" s="24"/>
      <c r="I46" s="24"/>
      <c r="J46" s="24"/>
      <c r="K46" s="24"/>
      <c r="L46" s="24"/>
    </row>
    <row r="47" spans="2:12" ht="12" customHeight="1">
      <c r="B47" s="24"/>
      <c r="C47" s="21"/>
      <c r="D47" s="21"/>
      <c r="E47" s="21"/>
      <c r="F47" s="21"/>
      <c r="G47" s="24"/>
      <c r="H47" s="24"/>
      <c r="I47" s="24"/>
      <c r="J47" s="24"/>
      <c r="K47" s="24"/>
      <c r="L47" s="24"/>
    </row>
    <row r="48" spans="2:12" ht="12.75">
      <c r="B48" s="24"/>
      <c r="C48" s="21"/>
      <c r="D48" s="21"/>
      <c r="E48" s="21"/>
      <c r="F48" s="21"/>
      <c r="G48" s="24"/>
      <c r="H48" s="24"/>
      <c r="I48" s="24"/>
      <c r="J48" s="24"/>
      <c r="K48" s="24"/>
      <c r="L48" s="24"/>
    </row>
    <row r="49" spans="2:12" ht="12.75">
      <c r="B49" s="24"/>
      <c r="C49" s="21"/>
      <c r="D49" s="21"/>
      <c r="E49" s="21"/>
      <c r="F49" s="21"/>
      <c r="G49" s="24"/>
      <c r="H49" s="24"/>
      <c r="I49" s="24"/>
      <c r="J49" s="24"/>
      <c r="K49" s="24"/>
      <c r="L49" s="24"/>
    </row>
    <row r="50" spans="2:12" ht="12.75">
      <c r="B50" s="24"/>
      <c r="C50" s="21"/>
      <c r="D50" s="21"/>
      <c r="E50" s="21"/>
      <c r="F50" s="21"/>
      <c r="G50" s="24"/>
      <c r="H50" s="24"/>
      <c r="I50" s="24"/>
      <c r="J50" s="24"/>
      <c r="K50" s="24"/>
      <c r="L50" s="24"/>
    </row>
    <row r="51" spans="2:12" ht="12.75">
      <c r="B51" s="24"/>
      <c r="C51" s="21"/>
      <c r="D51" s="21"/>
      <c r="E51" s="21"/>
      <c r="F51" s="21"/>
      <c r="G51" s="24"/>
      <c r="H51" s="24"/>
      <c r="I51" s="24"/>
      <c r="J51" s="24"/>
      <c r="K51" s="24"/>
      <c r="L51" s="24"/>
    </row>
    <row r="52" spans="2:12" ht="12.75">
      <c r="B52" s="24"/>
      <c r="C52" s="21"/>
      <c r="D52" s="21"/>
      <c r="E52" s="21"/>
      <c r="F52" s="21"/>
      <c r="G52" s="24"/>
      <c r="H52" s="24"/>
      <c r="I52" s="24"/>
      <c r="J52" s="24"/>
      <c r="K52" s="24"/>
      <c r="L52" s="24"/>
    </row>
    <row r="53" spans="2:12" ht="12.75">
      <c r="B53" s="24"/>
      <c r="C53" s="21"/>
      <c r="D53" s="21"/>
      <c r="E53" s="21"/>
      <c r="F53" s="21"/>
      <c r="G53" s="24"/>
      <c r="H53" s="24"/>
      <c r="I53" s="24"/>
      <c r="J53" s="24"/>
      <c r="K53" s="24"/>
      <c r="L53" s="24"/>
    </row>
    <row r="54" spans="2:12" ht="12.75">
      <c r="B54" s="24"/>
      <c r="C54" s="21"/>
      <c r="D54" s="21"/>
      <c r="E54" s="21"/>
      <c r="F54" s="21"/>
      <c r="G54" s="24"/>
      <c r="H54" s="24"/>
      <c r="I54" s="24"/>
      <c r="J54" s="24"/>
      <c r="K54" s="24"/>
      <c r="L54" s="24"/>
    </row>
    <row r="55" spans="2:12" ht="12.75">
      <c r="B55" s="24"/>
      <c r="C55" s="21"/>
      <c r="D55" s="21"/>
      <c r="E55" s="21"/>
      <c r="F55" s="21"/>
      <c r="G55" s="24"/>
      <c r="H55" s="24"/>
      <c r="I55" s="24"/>
      <c r="J55" s="24"/>
      <c r="K55" s="24"/>
      <c r="L55" s="24"/>
    </row>
    <row r="56" spans="2:12" ht="12.75">
      <c r="B56" s="24"/>
      <c r="C56" s="21"/>
      <c r="D56" s="21"/>
      <c r="E56" s="21"/>
      <c r="F56" s="21"/>
      <c r="G56" s="24"/>
      <c r="H56" s="24"/>
      <c r="I56" s="24"/>
      <c r="J56" s="24"/>
      <c r="K56" s="24"/>
      <c r="L56" s="24"/>
    </row>
    <row r="57" spans="2:12" ht="12.75">
      <c r="B57" s="24"/>
      <c r="C57" s="21"/>
      <c r="D57" s="21"/>
      <c r="E57" s="21"/>
      <c r="F57" s="21"/>
      <c r="G57" s="24"/>
      <c r="H57" s="24"/>
      <c r="I57" s="24"/>
      <c r="J57" s="24"/>
      <c r="K57" s="24"/>
      <c r="L57" s="24"/>
    </row>
    <row r="58" spans="2:12" ht="12.75">
      <c r="B58" s="24"/>
      <c r="C58" s="21"/>
      <c r="D58" s="21"/>
      <c r="E58" s="21"/>
      <c r="F58" s="21"/>
      <c r="G58" s="24"/>
      <c r="H58" s="24"/>
      <c r="I58" s="24"/>
      <c r="J58" s="24"/>
      <c r="K58" s="24"/>
      <c r="L58" s="24"/>
    </row>
    <row r="59" spans="2:12" ht="12.75">
      <c r="B59" s="24"/>
      <c r="C59" s="21"/>
      <c r="D59" s="21"/>
      <c r="E59" s="21"/>
      <c r="F59" s="21"/>
      <c r="G59" s="24"/>
      <c r="H59" s="24"/>
      <c r="I59" s="24"/>
      <c r="J59" s="24"/>
      <c r="K59" s="24"/>
      <c r="L59" s="24"/>
    </row>
    <row r="60" spans="2:12" ht="12.75">
      <c r="B60" s="24"/>
      <c r="C60" s="21"/>
      <c r="D60" s="21"/>
      <c r="E60" s="21"/>
      <c r="F60" s="21"/>
      <c r="G60" s="24"/>
      <c r="H60" s="24"/>
      <c r="I60" s="24"/>
      <c r="J60" s="24"/>
      <c r="K60" s="24"/>
      <c r="L60" s="24"/>
    </row>
    <row r="61" spans="2:12" ht="12.75">
      <c r="B61" s="24"/>
      <c r="C61" s="21"/>
      <c r="D61" s="21"/>
      <c r="E61" s="21"/>
      <c r="F61" s="21"/>
      <c r="G61" s="24"/>
      <c r="H61" s="24"/>
      <c r="I61" s="24"/>
      <c r="J61" s="24"/>
      <c r="K61" s="24"/>
      <c r="L61" s="24"/>
    </row>
    <row r="62" spans="2:12" ht="12.75">
      <c r="B62" s="24"/>
      <c r="C62" s="21"/>
      <c r="D62" s="21"/>
      <c r="E62" s="21"/>
      <c r="F62" s="21"/>
      <c r="G62" s="24"/>
      <c r="H62" s="24"/>
      <c r="I62" s="24"/>
      <c r="J62" s="24"/>
      <c r="K62" s="24"/>
      <c r="L62" s="24"/>
    </row>
    <row r="63" spans="2:12" ht="12.75">
      <c r="B63" s="24"/>
      <c r="C63" s="21"/>
      <c r="D63" s="21"/>
      <c r="E63" s="21"/>
      <c r="F63" s="21"/>
      <c r="G63" s="24"/>
      <c r="H63" s="24"/>
      <c r="I63" s="24"/>
      <c r="J63" s="24"/>
      <c r="K63" s="24"/>
      <c r="L63" s="24"/>
    </row>
    <row r="64" spans="2:12" ht="12.75">
      <c r="B64" s="24"/>
      <c r="C64" s="21"/>
      <c r="D64" s="21"/>
      <c r="E64" s="21"/>
      <c r="F64" s="21"/>
      <c r="G64" s="24"/>
      <c r="H64" s="24"/>
      <c r="I64" s="24"/>
      <c r="J64" s="24"/>
      <c r="K64" s="24"/>
      <c r="L64" s="24"/>
    </row>
    <row r="65" spans="2:12" ht="12.75">
      <c r="B65" s="24"/>
      <c r="C65" s="21"/>
      <c r="D65" s="21"/>
      <c r="E65" s="21"/>
      <c r="F65" s="21"/>
      <c r="G65" s="24"/>
      <c r="H65" s="24"/>
      <c r="I65" s="24"/>
      <c r="J65" s="24"/>
      <c r="K65" s="24"/>
      <c r="L65" s="24"/>
    </row>
    <row r="66" spans="2:12" ht="12.75">
      <c r="B66" s="24"/>
      <c r="C66" s="21"/>
      <c r="D66" s="21"/>
      <c r="E66" s="21"/>
      <c r="F66" s="21"/>
      <c r="G66" s="24"/>
      <c r="H66" s="24"/>
      <c r="I66" s="24"/>
      <c r="J66" s="24"/>
      <c r="K66" s="24"/>
      <c r="L66" s="24"/>
    </row>
    <row r="67" spans="2:12" ht="12.75">
      <c r="B67" s="24"/>
      <c r="C67" s="21"/>
      <c r="D67" s="21"/>
      <c r="E67" s="21"/>
      <c r="F67" s="21"/>
      <c r="G67" s="24"/>
      <c r="H67" s="24"/>
      <c r="I67" s="24"/>
      <c r="J67" s="24"/>
      <c r="K67" s="24"/>
      <c r="L67" s="24"/>
    </row>
    <row r="68" spans="2:12" ht="12.75">
      <c r="B68" s="24"/>
      <c r="C68" s="21"/>
      <c r="D68" s="21"/>
      <c r="E68" s="21"/>
      <c r="F68" s="21"/>
      <c r="G68" s="24"/>
      <c r="H68" s="24"/>
      <c r="I68" s="24"/>
      <c r="J68" s="24"/>
      <c r="K68" s="24"/>
      <c r="L68" s="24"/>
    </row>
    <row r="69" spans="2:12" ht="12.75">
      <c r="B69" s="24"/>
      <c r="C69" s="21"/>
      <c r="D69" s="21"/>
      <c r="E69" s="21"/>
      <c r="F69" s="21"/>
      <c r="G69" s="24"/>
      <c r="H69" s="24"/>
      <c r="I69" s="24"/>
      <c r="J69" s="24"/>
      <c r="K69" s="24"/>
      <c r="L69" s="24"/>
    </row>
    <row r="70" spans="2:12" ht="12.75">
      <c r="B70" s="24"/>
      <c r="C70" s="21"/>
      <c r="D70" s="21"/>
      <c r="E70" s="21"/>
      <c r="F70" s="21"/>
      <c r="G70" s="24"/>
      <c r="H70" s="24"/>
      <c r="I70" s="24"/>
      <c r="J70" s="24"/>
      <c r="K70" s="24"/>
      <c r="L70" s="24"/>
    </row>
    <row r="71" spans="2:12" ht="12.75">
      <c r="B71" s="24"/>
      <c r="C71" s="21"/>
      <c r="D71" s="21"/>
      <c r="E71" s="21"/>
      <c r="F71" s="21"/>
      <c r="G71" s="24"/>
      <c r="H71" s="24"/>
      <c r="I71" s="24"/>
      <c r="J71" s="24"/>
      <c r="K71" s="24"/>
      <c r="L71" s="24"/>
    </row>
    <row r="72" spans="2:12" ht="12.75">
      <c r="B72" s="24"/>
      <c r="C72" s="21"/>
      <c r="D72" s="21"/>
      <c r="E72" s="21"/>
      <c r="F72" s="21"/>
      <c r="G72" s="24"/>
      <c r="H72" s="24"/>
      <c r="I72" s="24"/>
      <c r="J72" s="24"/>
      <c r="K72" s="24"/>
      <c r="L72" s="24"/>
    </row>
    <row r="73" spans="2:12" ht="12.75">
      <c r="B73" s="24"/>
      <c r="C73" s="21"/>
      <c r="D73" s="21"/>
      <c r="E73" s="21"/>
      <c r="F73" s="21"/>
      <c r="G73" s="24"/>
      <c r="H73" s="24"/>
      <c r="I73" s="24"/>
      <c r="J73" s="24"/>
      <c r="K73" s="24"/>
      <c r="L73" s="24"/>
    </row>
    <row r="74" spans="2:12" ht="12.75">
      <c r="B74" s="24"/>
      <c r="F74" s="21"/>
      <c r="G74" s="24"/>
      <c r="H74" s="24"/>
      <c r="I74" s="24"/>
      <c r="J74" s="24"/>
      <c r="K74" s="24"/>
      <c r="L74" s="24"/>
    </row>
    <row r="75" spans="2:12" ht="12.75">
      <c r="B75" s="24"/>
      <c r="C75" s="21"/>
      <c r="D75" s="21"/>
      <c r="E75" s="21"/>
      <c r="F75" s="21"/>
      <c r="G75" s="24"/>
      <c r="H75" s="24"/>
      <c r="I75" s="24"/>
      <c r="J75" s="24"/>
      <c r="K75" s="24"/>
      <c r="L75" s="24"/>
    </row>
    <row r="76" spans="2:12" ht="12.75">
      <c r="B76" s="24"/>
      <c r="C76" s="21"/>
      <c r="D76" s="21"/>
      <c r="E76" s="21"/>
      <c r="F76" s="21"/>
      <c r="G76" s="24"/>
      <c r="H76" s="24"/>
      <c r="I76" s="24"/>
      <c r="J76" s="24"/>
      <c r="K76" s="24"/>
      <c r="L76" s="24"/>
    </row>
    <row r="91" spans="2:12" ht="12.75">
      <c r="B91" s="24"/>
      <c r="F91" s="21"/>
      <c r="G91" s="24"/>
      <c r="H91" s="24"/>
      <c r="I91" s="24"/>
      <c r="J91" s="24"/>
      <c r="K91" s="24"/>
      <c r="L91" s="24"/>
    </row>
    <row r="92" spans="2:12" ht="12.75">
      <c r="B92" s="24"/>
      <c r="C92" s="21"/>
      <c r="D92" s="21"/>
      <c r="E92" s="21"/>
      <c r="F92" s="21"/>
      <c r="G92" s="24"/>
      <c r="H92" s="24"/>
      <c r="I92" s="24"/>
      <c r="J92" s="24"/>
      <c r="K92" s="24"/>
      <c r="L92" s="24"/>
    </row>
    <row r="93" spans="2:12" ht="12.75">
      <c r="B93" s="24"/>
      <c r="F93" s="21"/>
      <c r="G93" s="24"/>
      <c r="H93" s="24"/>
      <c r="I93" s="24"/>
      <c r="J93" s="24"/>
      <c r="K93" s="24"/>
      <c r="L93" s="24"/>
    </row>
    <row r="94" spans="2:12" ht="12.75">
      <c r="B94" s="24"/>
      <c r="C94" s="21"/>
      <c r="D94" s="21"/>
      <c r="E94" s="21"/>
      <c r="F94" s="21"/>
      <c r="G94" s="24"/>
      <c r="H94" s="24"/>
      <c r="I94" s="24"/>
      <c r="J94" s="24"/>
      <c r="K94" s="24"/>
      <c r="L94" s="24"/>
    </row>
    <row r="95" spans="2:12" ht="12.75">
      <c r="B95" s="24"/>
      <c r="C95" s="21"/>
      <c r="D95" s="21"/>
      <c r="E95" s="21"/>
      <c r="F95" s="21"/>
      <c r="G95" s="24"/>
      <c r="H95" s="24"/>
      <c r="I95" s="24"/>
      <c r="J95" s="24"/>
      <c r="K95" s="24"/>
      <c r="L95" s="24"/>
    </row>
    <row r="96" spans="2:12" ht="12.75">
      <c r="B96" s="24"/>
      <c r="C96" s="21"/>
      <c r="D96" s="21"/>
      <c r="E96" s="21"/>
      <c r="F96" s="21"/>
      <c r="G96" s="24"/>
      <c r="H96" s="24"/>
      <c r="I96" s="24"/>
      <c r="J96" s="24"/>
      <c r="K96" s="24"/>
      <c r="L96" s="24"/>
    </row>
    <row r="97" spans="2:12" ht="12.75">
      <c r="B97" s="24"/>
      <c r="C97" s="21"/>
      <c r="D97" s="21"/>
      <c r="E97" s="21"/>
      <c r="F97" s="21"/>
      <c r="G97" s="24"/>
      <c r="H97" s="24"/>
      <c r="I97" s="24"/>
      <c r="J97" s="24"/>
      <c r="K97" s="24"/>
      <c r="L97" s="24"/>
    </row>
    <row r="98" spans="2:12" ht="12.75">
      <c r="B98" s="24"/>
      <c r="C98" s="21"/>
      <c r="D98" s="21"/>
      <c r="E98" s="21"/>
      <c r="F98" s="21"/>
      <c r="G98" s="24"/>
      <c r="H98" s="24"/>
      <c r="I98" s="24"/>
      <c r="J98" s="24"/>
      <c r="K98" s="24"/>
      <c r="L98" s="24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D92" sqref="D92:K92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25.140625" style="0" customWidth="1"/>
    <col min="4" max="4" width="9.28125" style="0" customWidth="1"/>
    <col min="5" max="5" width="5.140625" style="0" customWidth="1"/>
    <col min="6" max="6" width="5.00390625" style="0" customWidth="1"/>
    <col min="7" max="12" width="4.140625" style="0" customWidth="1"/>
  </cols>
  <sheetData>
    <row r="1" ht="12.75">
      <c r="A1" s="140" t="s">
        <v>1141</v>
      </c>
    </row>
    <row r="3" spans="1:14" ht="12.75">
      <c r="A3" s="141" t="s">
        <v>1062</v>
      </c>
      <c r="B3" s="141" t="s">
        <v>1058</v>
      </c>
      <c r="C3" s="141" t="s">
        <v>1059</v>
      </c>
      <c r="D3" s="141" t="s">
        <v>0</v>
      </c>
      <c r="E3" s="141" t="s">
        <v>58</v>
      </c>
      <c r="F3" s="141" t="s">
        <v>1060</v>
      </c>
      <c r="G3" s="142" t="s">
        <v>63</v>
      </c>
      <c r="H3" s="141" t="s">
        <v>69</v>
      </c>
      <c r="I3" s="141" t="s">
        <v>72</v>
      </c>
      <c r="J3" s="141" t="s">
        <v>74</v>
      </c>
      <c r="K3" s="141" t="s">
        <v>78</v>
      </c>
      <c r="L3" s="141" t="s">
        <v>84</v>
      </c>
      <c r="M3" s="141" t="s">
        <v>1061</v>
      </c>
      <c r="N3" s="143" t="s">
        <v>1063</v>
      </c>
    </row>
    <row r="4" spans="1:14" ht="15" customHeight="1">
      <c r="A4" s="136" t="s">
        <v>738</v>
      </c>
      <c r="B4" s="136" t="s">
        <v>739</v>
      </c>
      <c r="C4" s="136" t="s">
        <v>309</v>
      </c>
      <c r="D4" s="139">
        <v>2672</v>
      </c>
      <c r="E4" s="137" t="s">
        <v>1113</v>
      </c>
      <c r="F4" s="16" t="s">
        <v>104</v>
      </c>
      <c r="G4" s="136">
        <v>29</v>
      </c>
      <c r="H4" s="136">
        <v>29</v>
      </c>
      <c r="I4" s="136">
        <v>27</v>
      </c>
      <c r="J4" s="136">
        <v>27</v>
      </c>
      <c r="K4" s="136">
        <v>25</v>
      </c>
      <c r="L4" s="136"/>
      <c r="M4" s="138">
        <f aca="true" t="shared" si="0" ref="M4:M35">SUM(G4:L4)</f>
        <v>137</v>
      </c>
      <c r="N4" s="144">
        <f aca="true" t="shared" si="1" ref="N4:N35">IF(COUNT(G4:L4)=0,99.99,+M4/COUNT(G4:L4))</f>
        <v>27.4</v>
      </c>
    </row>
    <row r="5" spans="1:14" ht="15" customHeight="1">
      <c r="A5" s="136" t="s">
        <v>221</v>
      </c>
      <c r="B5" s="136" t="s">
        <v>573</v>
      </c>
      <c r="C5" s="136" t="s">
        <v>146</v>
      </c>
      <c r="D5" s="139">
        <v>2108</v>
      </c>
      <c r="E5" s="137" t="s">
        <v>104</v>
      </c>
      <c r="F5" s="16" t="s">
        <v>104</v>
      </c>
      <c r="G5" s="136">
        <v>25</v>
      </c>
      <c r="H5" s="136">
        <v>26</v>
      </c>
      <c r="I5" s="136">
        <v>30</v>
      </c>
      <c r="J5" s="136">
        <v>28</v>
      </c>
      <c r="K5" s="136">
        <v>28</v>
      </c>
      <c r="L5" s="136"/>
      <c r="M5" s="138">
        <f t="shared" si="0"/>
        <v>137</v>
      </c>
      <c r="N5" s="144">
        <f t="shared" si="1"/>
        <v>27.4</v>
      </c>
    </row>
    <row r="6" spans="1:14" ht="15" customHeight="1">
      <c r="A6" s="136" t="s">
        <v>732</v>
      </c>
      <c r="B6" s="136" t="s">
        <v>169</v>
      </c>
      <c r="C6" s="136" t="s">
        <v>146</v>
      </c>
      <c r="D6" s="139">
        <v>2637</v>
      </c>
      <c r="E6" s="137" t="s">
        <v>1113</v>
      </c>
      <c r="F6" s="16" t="s">
        <v>104</v>
      </c>
      <c r="G6" s="136">
        <v>27</v>
      </c>
      <c r="H6" s="136">
        <v>34</v>
      </c>
      <c r="I6" s="136">
        <v>27</v>
      </c>
      <c r="J6" s="136">
        <v>23</v>
      </c>
      <c r="K6" s="136">
        <v>28</v>
      </c>
      <c r="L6" s="136"/>
      <c r="M6" s="138">
        <f t="shared" si="0"/>
        <v>139</v>
      </c>
      <c r="N6" s="144">
        <f t="shared" si="1"/>
        <v>27.8</v>
      </c>
    </row>
    <row r="7" spans="1:14" ht="15" customHeight="1">
      <c r="A7" s="136" t="s">
        <v>442</v>
      </c>
      <c r="B7" s="136" t="s">
        <v>76</v>
      </c>
      <c r="C7" s="136" t="s">
        <v>88</v>
      </c>
      <c r="D7" s="139">
        <v>1621</v>
      </c>
      <c r="E7" s="137" t="s">
        <v>104</v>
      </c>
      <c r="F7" s="16" t="s">
        <v>104</v>
      </c>
      <c r="G7" s="136">
        <v>26</v>
      </c>
      <c r="H7" s="136">
        <v>28</v>
      </c>
      <c r="I7" s="136">
        <v>28</v>
      </c>
      <c r="J7" s="136">
        <v>29</v>
      </c>
      <c r="K7" s="136">
        <v>30</v>
      </c>
      <c r="L7" s="136"/>
      <c r="M7" s="138">
        <f t="shared" si="0"/>
        <v>141</v>
      </c>
      <c r="N7" s="144">
        <f t="shared" si="1"/>
        <v>28.2</v>
      </c>
    </row>
    <row r="8" spans="1:14" ht="15" customHeight="1">
      <c r="A8" s="136" t="s">
        <v>741</v>
      </c>
      <c r="B8" s="136" t="s">
        <v>154</v>
      </c>
      <c r="C8" s="136" t="s">
        <v>309</v>
      </c>
      <c r="D8" s="139">
        <v>2676</v>
      </c>
      <c r="E8" s="137" t="s">
        <v>1113</v>
      </c>
      <c r="F8" s="16" t="s">
        <v>104</v>
      </c>
      <c r="G8" s="136">
        <v>27</v>
      </c>
      <c r="H8" s="136">
        <v>27</v>
      </c>
      <c r="I8" s="136">
        <v>32</v>
      </c>
      <c r="J8" s="136">
        <v>29</v>
      </c>
      <c r="K8" s="136">
        <v>27</v>
      </c>
      <c r="L8" s="136"/>
      <c r="M8" s="138">
        <f t="shared" si="0"/>
        <v>142</v>
      </c>
      <c r="N8" s="144">
        <f t="shared" si="1"/>
        <v>28.4</v>
      </c>
    </row>
    <row r="9" spans="1:14" ht="15" customHeight="1">
      <c r="A9" s="136" t="s">
        <v>532</v>
      </c>
      <c r="B9" s="136" t="s">
        <v>337</v>
      </c>
      <c r="C9" s="136" t="s">
        <v>309</v>
      </c>
      <c r="D9" s="139">
        <v>1893</v>
      </c>
      <c r="E9" s="137" t="s">
        <v>104</v>
      </c>
      <c r="F9" s="16" t="s">
        <v>104</v>
      </c>
      <c r="G9" s="136">
        <v>25</v>
      </c>
      <c r="H9" s="136">
        <v>27</v>
      </c>
      <c r="I9" s="136">
        <v>32</v>
      </c>
      <c r="J9" s="136">
        <v>28</v>
      </c>
      <c r="K9" s="136">
        <v>30</v>
      </c>
      <c r="L9" s="136"/>
      <c r="M9" s="138">
        <f t="shared" si="0"/>
        <v>142</v>
      </c>
      <c r="N9" s="144">
        <f t="shared" si="1"/>
        <v>28.4</v>
      </c>
    </row>
    <row r="10" spans="1:14" ht="15" customHeight="1">
      <c r="A10" s="136" t="s">
        <v>407</v>
      </c>
      <c r="B10" s="136" t="s">
        <v>107</v>
      </c>
      <c r="C10" s="136" t="s">
        <v>237</v>
      </c>
      <c r="D10" s="139">
        <v>1407</v>
      </c>
      <c r="E10" s="137" t="s">
        <v>104</v>
      </c>
      <c r="F10" s="16" t="s">
        <v>104</v>
      </c>
      <c r="G10" s="136">
        <v>28</v>
      </c>
      <c r="H10" s="136">
        <v>29</v>
      </c>
      <c r="I10" s="136">
        <v>31</v>
      </c>
      <c r="J10" s="136">
        <v>28</v>
      </c>
      <c r="K10" s="136">
        <v>26</v>
      </c>
      <c r="L10" s="136"/>
      <c r="M10" s="138">
        <f t="shared" si="0"/>
        <v>142</v>
      </c>
      <c r="N10" s="144">
        <f t="shared" si="1"/>
        <v>28.4</v>
      </c>
    </row>
    <row r="11" spans="1:14" ht="15" customHeight="1">
      <c r="A11" s="136" t="s">
        <v>224</v>
      </c>
      <c r="B11" s="136" t="s">
        <v>225</v>
      </c>
      <c r="C11" s="136" t="s">
        <v>146</v>
      </c>
      <c r="D11" s="139">
        <v>692</v>
      </c>
      <c r="E11" s="137" t="s">
        <v>1105</v>
      </c>
      <c r="F11" s="16" t="s">
        <v>104</v>
      </c>
      <c r="G11" s="136">
        <v>30</v>
      </c>
      <c r="H11" s="136">
        <v>29</v>
      </c>
      <c r="I11" s="136">
        <v>30</v>
      </c>
      <c r="J11" s="136">
        <v>27</v>
      </c>
      <c r="K11" s="136">
        <v>26</v>
      </c>
      <c r="L11" s="136"/>
      <c r="M11" s="138">
        <f t="shared" si="0"/>
        <v>142</v>
      </c>
      <c r="N11" s="144">
        <f t="shared" si="1"/>
        <v>28.4</v>
      </c>
    </row>
    <row r="12" spans="1:14" ht="15" customHeight="1">
      <c r="A12" s="136" t="s">
        <v>848</v>
      </c>
      <c r="B12" s="136" t="s">
        <v>186</v>
      </c>
      <c r="C12" s="136" t="s">
        <v>88</v>
      </c>
      <c r="D12" s="139">
        <v>2858</v>
      </c>
      <c r="E12" s="137" t="s">
        <v>1109</v>
      </c>
      <c r="F12" s="16" t="s">
        <v>104</v>
      </c>
      <c r="G12" s="136">
        <v>28</v>
      </c>
      <c r="H12" s="136">
        <v>33</v>
      </c>
      <c r="I12" s="136">
        <v>26</v>
      </c>
      <c r="J12" s="136">
        <v>28</v>
      </c>
      <c r="K12" s="136">
        <v>29</v>
      </c>
      <c r="L12" s="136"/>
      <c r="M12" s="138">
        <f t="shared" si="0"/>
        <v>144</v>
      </c>
      <c r="N12" s="144">
        <f t="shared" si="1"/>
        <v>28.8</v>
      </c>
    </row>
    <row r="13" spans="1:14" ht="15" customHeight="1">
      <c r="A13" s="136" t="s">
        <v>508</v>
      </c>
      <c r="B13" s="136" t="s">
        <v>154</v>
      </c>
      <c r="C13" s="136" t="s">
        <v>111</v>
      </c>
      <c r="D13" s="139">
        <v>1834</v>
      </c>
      <c r="E13" s="137" t="s">
        <v>104</v>
      </c>
      <c r="F13" s="16">
        <v>2</v>
      </c>
      <c r="G13" s="136">
        <v>27</v>
      </c>
      <c r="H13" s="136">
        <v>31</v>
      </c>
      <c r="I13" s="136">
        <v>29</v>
      </c>
      <c r="J13" s="136">
        <v>24</v>
      </c>
      <c r="K13" s="136">
        <v>34</v>
      </c>
      <c r="L13" s="136"/>
      <c r="M13" s="138">
        <f t="shared" si="0"/>
        <v>145</v>
      </c>
      <c r="N13" s="144">
        <f t="shared" si="1"/>
        <v>29</v>
      </c>
    </row>
    <row r="14" spans="1:14" ht="15" customHeight="1">
      <c r="A14" s="136" t="s">
        <v>388</v>
      </c>
      <c r="B14" s="136" t="s">
        <v>343</v>
      </c>
      <c r="C14" s="136" t="s">
        <v>146</v>
      </c>
      <c r="D14" s="139">
        <v>1376</v>
      </c>
      <c r="E14" s="137" t="s">
        <v>104</v>
      </c>
      <c r="F14" s="16" t="s">
        <v>104</v>
      </c>
      <c r="G14" s="136">
        <v>34</v>
      </c>
      <c r="H14" s="136">
        <v>31</v>
      </c>
      <c r="I14" s="136">
        <v>28</v>
      </c>
      <c r="J14" s="136">
        <v>26</v>
      </c>
      <c r="K14" s="136">
        <v>26</v>
      </c>
      <c r="L14" s="136"/>
      <c r="M14" s="138">
        <f t="shared" si="0"/>
        <v>145</v>
      </c>
      <c r="N14" s="144">
        <f t="shared" si="1"/>
        <v>29</v>
      </c>
    </row>
    <row r="15" spans="1:14" ht="15" customHeight="1">
      <c r="A15" s="136" t="s">
        <v>451</v>
      </c>
      <c r="B15" s="136" t="s">
        <v>337</v>
      </c>
      <c r="C15" s="136" t="s">
        <v>237</v>
      </c>
      <c r="D15" s="139">
        <v>2076</v>
      </c>
      <c r="E15" s="137" t="s">
        <v>104</v>
      </c>
      <c r="F15" s="16" t="s">
        <v>104</v>
      </c>
      <c r="G15" s="136">
        <v>30</v>
      </c>
      <c r="H15" s="136">
        <v>30</v>
      </c>
      <c r="I15" s="136">
        <v>31</v>
      </c>
      <c r="J15" s="136">
        <v>28</v>
      </c>
      <c r="K15" s="136">
        <v>26</v>
      </c>
      <c r="L15" s="136"/>
      <c r="M15" s="138">
        <f t="shared" si="0"/>
        <v>145</v>
      </c>
      <c r="N15" s="144">
        <f t="shared" si="1"/>
        <v>29</v>
      </c>
    </row>
    <row r="16" spans="1:14" ht="15" customHeight="1">
      <c r="A16" s="136" t="s">
        <v>743</v>
      </c>
      <c r="B16" s="136" t="s">
        <v>377</v>
      </c>
      <c r="C16" s="136" t="s">
        <v>309</v>
      </c>
      <c r="D16" s="139">
        <v>2678</v>
      </c>
      <c r="E16" s="137" t="s">
        <v>1113</v>
      </c>
      <c r="F16" s="16">
        <v>1</v>
      </c>
      <c r="G16" s="136">
        <v>32</v>
      </c>
      <c r="H16" s="136">
        <v>28</v>
      </c>
      <c r="I16" s="136">
        <v>30</v>
      </c>
      <c r="J16" s="136">
        <v>30</v>
      </c>
      <c r="K16" s="136">
        <v>26</v>
      </c>
      <c r="L16" s="136"/>
      <c r="M16" s="138">
        <f t="shared" si="0"/>
        <v>146</v>
      </c>
      <c r="N16" s="144">
        <f t="shared" si="1"/>
        <v>29.2</v>
      </c>
    </row>
    <row r="17" spans="1:14" ht="15" customHeight="1">
      <c r="A17" s="136" t="s">
        <v>163</v>
      </c>
      <c r="B17" s="136" t="s">
        <v>107</v>
      </c>
      <c r="C17" s="136" t="s">
        <v>164</v>
      </c>
      <c r="D17" s="139">
        <v>408</v>
      </c>
      <c r="E17" s="137" t="s">
        <v>104</v>
      </c>
      <c r="F17" s="16">
        <v>2</v>
      </c>
      <c r="G17" s="136">
        <v>32</v>
      </c>
      <c r="H17" s="136">
        <v>27</v>
      </c>
      <c r="I17" s="136">
        <v>32</v>
      </c>
      <c r="J17" s="136">
        <v>27</v>
      </c>
      <c r="K17" s="136">
        <v>28</v>
      </c>
      <c r="L17" s="136"/>
      <c r="M17" s="138">
        <f t="shared" si="0"/>
        <v>146</v>
      </c>
      <c r="N17" s="144">
        <f t="shared" si="1"/>
        <v>29.2</v>
      </c>
    </row>
    <row r="18" spans="1:14" ht="15" customHeight="1">
      <c r="A18" s="136" t="s">
        <v>394</v>
      </c>
      <c r="B18" s="136" t="s">
        <v>395</v>
      </c>
      <c r="C18" s="136" t="s">
        <v>111</v>
      </c>
      <c r="D18" s="139">
        <v>1791</v>
      </c>
      <c r="E18" s="137" t="s">
        <v>104</v>
      </c>
      <c r="F18" s="16">
        <v>3</v>
      </c>
      <c r="G18" s="136">
        <v>31</v>
      </c>
      <c r="H18" s="136">
        <v>29</v>
      </c>
      <c r="I18" s="136">
        <v>31</v>
      </c>
      <c r="J18" s="136">
        <v>29</v>
      </c>
      <c r="K18" s="136">
        <v>30</v>
      </c>
      <c r="L18" s="136"/>
      <c r="M18" s="138">
        <f t="shared" si="0"/>
        <v>150</v>
      </c>
      <c r="N18" s="144">
        <f t="shared" si="1"/>
        <v>30</v>
      </c>
    </row>
    <row r="19" spans="1:14" ht="15" customHeight="1">
      <c r="A19" s="136" t="s">
        <v>424</v>
      </c>
      <c r="B19" s="136" t="s">
        <v>130</v>
      </c>
      <c r="C19" s="136" t="s">
        <v>88</v>
      </c>
      <c r="D19" s="139">
        <v>1542</v>
      </c>
      <c r="E19" s="137" t="s">
        <v>104</v>
      </c>
      <c r="F19" s="16">
        <v>1</v>
      </c>
      <c r="G19" s="136">
        <v>30</v>
      </c>
      <c r="H19" s="136">
        <v>32</v>
      </c>
      <c r="I19" s="136">
        <v>34</v>
      </c>
      <c r="J19" s="136">
        <v>26</v>
      </c>
      <c r="K19" s="136">
        <v>28</v>
      </c>
      <c r="L19" s="136"/>
      <c r="M19" s="138">
        <f t="shared" si="0"/>
        <v>150</v>
      </c>
      <c r="N19" s="144">
        <f t="shared" si="1"/>
        <v>30</v>
      </c>
    </row>
    <row r="20" spans="1:14" ht="15" customHeight="1">
      <c r="A20" s="136" t="s">
        <v>451</v>
      </c>
      <c r="B20" s="136" t="s">
        <v>98</v>
      </c>
      <c r="C20" s="136" t="s">
        <v>237</v>
      </c>
      <c r="D20" s="139">
        <v>1652</v>
      </c>
      <c r="E20" s="137" t="s">
        <v>104</v>
      </c>
      <c r="F20" s="16">
        <v>1</v>
      </c>
      <c r="G20" s="136">
        <v>31</v>
      </c>
      <c r="H20" s="136">
        <v>31</v>
      </c>
      <c r="I20" s="136">
        <v>32</v>
      </c>
      <c r="J20" s="136">
        <v>28</v>
      </c>
      <c r="K20" s="136">
        <v>29</v>
      </c>
      <c r="L20" s="136"/>
      <c r="M20" s="138">
        <f t="shared" si="0"/>
        <v>151</v>
      </c>
      <c r="N20" s="144">
        <f t="shared" si="1"/>
        <v>30.2</v>
      </c>
    </row>
    <row r="21" spans="1:14" ht="15" customHeight="1">
      <c r="A21" s="136" t="s">
        <v>397</v>
      </c>
      <c r="B21" s="136" t="s">
        <v>124</v>
      </c>
      <c r="C21" s="136" t="s">
        <v>111</v>
      </c>
      <c r="D21" s="139">
        <v>1689</v>
      </c>
      <c r="E21" s="137" t="s">
        <v>1106</v>
      </c>
      <c r="F21" s="16">
        <v>1</v>
      </c>
      <c r="G21" s="136">
        <v>26</v>
      </c>
      <c r="H21" s="136">
        <v>33</v>
      </c>
      <c r="I21" s="136">
        <v>30</v>
      </c>
      <c r="J21" s="136">
        <v>30</v>
      </c>
      <c r="K21" s="136">
        <v>32</v>
      </c>
      <c r="L21" s="136"/>
      <c r="M21" s="138">
        <f t="shared" si="0"/>
        <v>151</v>
      </c>
      <c r="N21" s="144">
        <f t="shared" si="1"/>
        <v>30.2</v>
      </c>
    </row>
    <row r="22" spans="1:14" ht="15" customHeight="1">
      <c r="A22" s="136" t="s">
        <v>649</v>
      </c>
      <c r="B22" s="136" t="s">
        <v>454</v>
      </c>
      <c r="C22" s="136" t="s">
        <v>564</v>
      </c>
      <c r="D22" s="139">
        <v>2434</v>
      </c>
      <c r="E22" s="137" t="s">
        <v>1113</v>
      </c>
      <c r="F22" s="16">
        <v>1</v>
      </c>
      <c r="G22" s="136">
        <v>31</v>
      </c>
      <c r="H22" s="136">
        <v>32</v>
      </c>
      <c r="I22" s="136">
        <v>31</v>
      </c>
      <c r="J22" s="136">
        <v>28</v>
      </c>
      <c r="K22" s="136">
        <v>30</v>
      </c>
      <c r="L22" s="136"/>
      <c r="M22" s="138">
        <f t="shared" si="0"/>
        <v>152</v>
      </c>
      <c r="N22" s="144">
        <f t="shared" si="1"/>
        <v>30.4</v>
      </c>
    </row>
    <row r="23" spans="1:14" ht="15" customHeight="1">
      <c r="A23" s="136" t="s">
        <v>253</v>
      </c>
      <c r="B23" s="136" t="s">
        <v>254</v>
      </c>
      <c r="C23" s="136" t="s">
        <v>146</v>
      </c>
      <c r="D23" s="139">
        <v>771</v>
      </c>
      <c r="E23" s="137" t="s">
        <v>104</v>
      </c>
      <c r="F23" s="16">
        <v>2</v>
      </c>
      <c r="G23" s="136">
        <v>30</v>
      </c>
      <c r="H23" s="136">
        <v>30</v>
      </c>
      <c r="I23" s="136">
        <v>28</v>
      </c>
      <c r="J23" s="136">
        <v>31</v>
      </c>
      <c r="K23" s="136">
        <v>33</v>
      </c>
      <c r="L23" s="136"/>
      <c r="M23" s="138">
        <f t="shared" si="0"/>
        <v>152</v>
      </c>
      <c r="N23" s="144">
        <f t="shared" si="1"/>
        <v>30.4</v>
      </c>
    </row>
    <row r="24" spans="1:14" ht="15" customHeight="1">
      <c r="A24" s="136" t="s">
        <v>544</v>
      </c>
      <c r="B24" s="136" t="s">
        <v>558</v>
      </c>
      <c r="C24" s="136" t="s">
        <v>88</v>
      </c>
      <c r="D24" s="139">
        <v>2050</v>
      </c>
      <c r="E24" s="137" t="s">
        <v>104</v>
      </c>
      <c r="F24" s="16">
        <v>1</v>
      </c>
      <c r="G24" s="136">
        <v>30</v>
      </c>
      <c r="H24" s="136">
        <v>25</v>
      </c>
      <c r="I24" s="136">
        <v>35</v>
      </c>
      <c r="J24" s="136">
        <v>32</v>
      </c>
      <c r="K24" s="136">
        <v>30</v>
      </c>
      <c r="L24" s="136"/>
      <c r="M24" s="138">
        <f t="shared" si="0"/>
        <v>152</v>
      </c>
      <c r="N24" s="144">
        <f t="shared" si="1"/>
        <v>30.4</v>
      </c>
    </row>
    <row r="25" spans="1:14" ht="15" customHeight="1">
      <c r="A25" s="136" t="s">
        <v>219</v>
      </c>
      <c r="B25" s="136" t="s">
        <v>80</v>
      </c>
      <c r="C25" s="136" t="s">
        <v>146</v>
      </c>
      <c r="D25" s="139">
        <v>673</v>
      </c>
      <c r="E25" s="137" t="s">
        <v>104</v>
      </c>
      <c r="F25" s="16" t="s">
        <v>104</v>
      </c>
      <c r="G25" s="136">
        <v>33</v>
      </c>
      <c r="H25" s="136">
        <v>30</v>
      </c>
      <c r="I25" s="136">
        <v>31</v>
      </c>
      <c r="J25" s="136">
        <v>27</v>
      </c>
      <c r="K25" s="136">
        <v>31</v>
      </c>
      <c r="L25" s="136"/>
      <c r="M25" s="138">
        <f t="shared" si="0"/>
        <v>152</v>
      </c>
      <c r="N25" s="144">
        <f t="shared" si="1"/>
        <v>30.4</v>
      </c>
    </row>
    <row r="26" spans="1:14" ht="15" customHeight="1">
      <c r="A26" s="136" t="s">
        <v>159</v>
      </c>
      <c r="B26" s="136" t="s">
        <v>161</v>
      </c>
      <c r="C26" s="136" t="s">
        <v>146</v>
      </c>
      <c r="D26" s="139">
        <v>405</v>
      </c>
      <c r="E26" s="137" t="s">
        <v>1105</v>
      </c>
      <c r="F26" s="16" t="s">
        <v>104</v>
      </c>
      <c r="G26" s="136">
        <v>32</v>
      </c>
      <c r="H26" s="136">
        <v>31</v>
      </c>
      <c r="I26" s="136">
        <v>28</v>
      </c>
      <c r="J26" s="136">
        <v>33</v>
      </c>
      <c r="K26" s="136">
        <v>28</v>
      </c>
      <c r="L26" s="136"/>
      <c r="M26" s="138">
        <f t="shared" si="0"/>
        <v>152</v>
      </c>
      <c r="N26" s="144">
        <f t="shared" si="1"/>
        <v>30.4</v>
      </c>
    </row>
    <row r="27" spans="1:14" ht="15" customHeight="1">
      <c r="A27" s="136" t="s">
        <v>839</v>
      </c>
      <c r="B27" s="136" t="s">
        <v>583</v>
      </c>
      <c r="C27" s="136" t="s">
        <v>146</v>
      </c>
      <c r="D27" s="139">
        <v>2844</v>
      </c>
      <c r="E27" s="137" t="s">
        <v>1113</v>
      </c>
      <c r="F27" s="16" t="s">
        <v>104</v>
      </c>
      <c r="G27" s="136">
        <v>30</v>
      </c>
      <c r="H27" s="136">
        <v>34</v>
      </c>
      <c r="I27" s="136">
        <v>29</v>
      </c>
      <c r="J27" s="136">
        <v>30</v>
      </c>
      <c r="K27" s="136">
        <v>30</v>
      </c>
      <c r="L27" s="136"/>
      <c r="M27" s="138">
        <f t="shared" si="0"/>
        <v>153</v>
      </c>
      <c r="N27" s="144">
        <f t="shared" si="1"/>
        <v>30.6</v>
      </c>
    </row>
    <row r="28" spans="1:14" ht="15" customHeight="1">
      <c r="A28" s="136" t="s">
        <v>475</v>
      </c>
      <c r="B28" s="136" t="s">
        <v>476</v>
      </c>
      <c r="C28" s="136" t="s">
        <v>237</v>
      </c>
      <c r="D28" s="139">
        <v>1729</v>
      </c>
      <c r="E28" s="137" t="s">
        <v>104</v>
      </c>
      <c r="F28" s="16">
        <v>2</v>
      </c>
      <c r="G28" s="136">
        <v>32</v>
      </c>
      <c r="H28" s="136">
        <v>29</v>
      </c>
      <c r="I28" s="136">
        <v>30</v>
      </c>
      <c r="J28" s="136">
        <v>31</v>
      </c>
      <c r="K28" s="136">
        <v>31</v>
      </c>
      <c r="L28" s="136"/>
      <c r="M28" s="138">
        <f t="shared" si="0"/>
        <v>153</v>
      </c>
      <c r="N28" s="144">
        <f t="shared" si="1"/>
        <v>30.6</v>
      </c>
    </row>
    <row r="29" spans="1:14" ht="15" customHeight="1">
      <c r="A29" s="136" t="s">
        <v>319</v>
      </c>
      <c r="B29" s="136" t="s">
        <v>142</v>
      </c>
      <c r="C29" s="136" t="s">
        <v>88</v>
      </c>
      <c r="D29" s="139">
        <v>1100</v>
      </c>
      <c r="E29" s="137" t="s">
        <v>104</v>
      </c>
      <c r="F29" s="16">
        <v>1</v>
      </c>
      <c r="G29" s="136">
        <v>31</v>
      </c>
      <c r="H29" s="136">
        <v>30</v>
      </c>
      <c r="I29" s="136">
        <v>30</v>
      </c>
      <c r="J29" s="136">
        <v>32</v>
      </c>
      <c r="K29" s="136">
        <v>30</v>
      </c>
      <c r="L29" s="136"/>
      <c r="M29" s="138">
        <f t="shared" si="0"/>
        <v>153</v>
      </c>
      <c r="N29" s="144">
        <f t="shared" si="1"/>
        <v>30.6</v>
      </c>
    </row>
    <row r="30" spans="1:14" ht="15" customHeight="1">
      <c r="A30" s="136" t="s">
        <v>206</v>
      </c>
      <c r="B30" s="136" t="s">
        <v>207</v>
      </c>
      <c r="C30" s="136" t="s">
        <v>137</v>
      </c>
      <c r="D30" s="139">
        <v>579</v>
      </c>
      <c r="E30" s="137" t="s">
        <v>104</v>
      </c>
      <c r="F30" s="16">
        <v>1</v>
      </c>
      <c r="G30" s="136">
        <v>32</v>
      </c>
      <c r="H30" s="136">
        <v>32</v>
      </c>
      <c r="I30" s="136">
        <v>30</v>
      </c>
      <c r="J30" s="136">
        <v>31</v>
      </c>
      <c r="K30" s="136">
        <v>28</v>
      </c>
      <c r="L30" s="136"/>
      <c r="M30" s="138">
        <f t="shared" si="0"/>
        <v>153</v>
      </c>
      <c r="N30" s="144">
        <f t="shared" si="1"/>
        <v>30.6</v>
      </c>
    </row>
    <row r="31" spans="1:14" ht="15" customHeight="1">
      <c r="A31" s="136" t="s">
        <v>453</v>
      </c>
      <c r="B31" s="136" t="s">
        <v>454</v>
      </c>
      <c r="C31" s="136" t="s">
        <v>83</v>
      </c>
      <c r="D31" s="139">
        <v>1653</v>
      </c>
      <c r="E31" s="137" t="s">
        <v>1105</v>
      </c>
      <c r="F31" s="16">
        <v>2</v>
      </c>
      <c r="G31" s="136">
        <v>26</v>
      </c>
      <c r="H31" s="136">
        <v>32</v>
      </c>
      <c r="I31" s="136">
        <v>31</v>
      </c>
      <c r="J31" s="136">
        <v>31</v>
      </c>
      <c r="K31" s="136">
        <v>33</v>
      </c>
      <c r="L31" s="136"/>
      <c r="M31" s="138">
        <f t="shared" si="0"/>
        <v>153</v>
      </c>
      <c r="N31" s="144">
        <f t="shared" si="1"/>
        <v>30.6</v>
      </c>
    </row>
    <row r="32" spans="1:14" ht="15" customHeight="1">
      <c r="A32" s="136" t="s">
        <v>521</v>
      </c>
      <c r="B32" s="136" t="s">
        <v>522</v>
      </c>
      <c r="C32" s="136" t="s">
        <v>328</v>
      </c>
      <c r="D32" s="139">
        <v>1852</v>
      </c>
      <c r="E32" s="137" t="s">
        <v>104</v>
      </c>
      <c r="F32" s="16">
        <v>1</v>
      </c>
      <c r="G32" s="136">
        <v>34</v>
      </c>
      <c r="H32" s="136">
        <v>32</v>
      </c>
      <c r="I32" s="136">
        <v>29</v>
      </c>
      <c r="J32" s="136">
        <v>29</v>
      </c>
      <c r="K32" s="136">
        <v>30</v>
      </c>
      <c r="L32" s="136"/>
      <c r="M32" s="138">
        <f t="shared" si="0"/>
        <v>154</v>
      </c>
      <c r="N32" s="144">
        <f t="shared" si="1"/>
        <v>30.8</v>
      </c>
    </row>
    <row r="33" spans="1:14" ht="15" customHeight="1">
      <c r="A33" s="136" t="s">
        <v>599</v>
      </c>
      <c r="B33" s="136" t="s">
        <v>600</v>
      </c>
      <c r="C33" s="136" t="s">
        <v>309</v>
      </c>
      <c r="D33" s="139">
        <v>2189</v>
      </c>
      <c r="E33" s="137" t="s">
        <v>104</v>
      </c>
      <c r="F33" s="16">
        <v>1</v>
      </c>
      <c r="G33" s="136">
        <v>28</v>
      </c>
      <c r="H33" s="136">
        <v>31</v>
      </c>
      <c r="I33" s="136">
        <v>32</v>
      </c>
      <c r="J33" s="136">
        <v>33</v>
      </c>
      <c r="K33" s="136">
        <v>30</v>
      </c>
      <c r="L33" s="136"/>
      <c r="M33" s="138">
        <f t="shared" si="0"/>
        <v>154</v>
      </c>
      <c r="N33" s="144">
        <f t="shared" si="1"/>
        <v>30.8</v>
      </c>
    </row>
    <row r="34" spans="1:14" ht="15" customHeight="1">
      <c r="A34" s="136" t="s">
        <v>397</v>
      </c>
      <c r="B34" s="136" t="s">
        <v>345</v>
      </c>
      <c r="C34" s="136" t="s">
        <v>111</v>
      </c>
      <c r="D34" s="139">
        <v>1388</v>
      </c>
      <c r="E34" s="137" t="s">
        <v>1106</v>
      </c>
      <c r="F34" s="16">
        <v>2</v>
      </c>
      <c r="G34" s="136">
        <v>27</v>
      </c>
      <c r="H34" s="136">
        <v>35</v>
      </c>
      <c r="I34" s="136">
        <v>31</v>
      </c>
      <c r="J34" s="136">
        <v>32</v>
      </c>
      <c r="K34" s="136">
        <v>29</v>
      </c>
      <c r="L34" s="136"/>
      <c r="M34" s="138">
        <f t="shared" si="0"/>
        <v>154</v>
      </c>
      <c r="N34" s="144">
        <f t="shared" si="1"/>
        <v>30.8</v>
      </c>
    </row>
    <row r="35" spans="1:14" ht="15" customHeight="1">
      <c r="A35" s="136" t="s">
        <v>906</v>
      </c>
      <c r="B35" s="136" t="s">
        <v>124</v>
      </c>
      <c r="C35" s="136" t="s">
        <v>171</v>
      </c>
      <c r="D35" s="139">
        <v>2911</v>
      </c>
      <c r="E35" s="137" t="s">
        <v>1113</v>
      </c>
      <c r="F35" s="16">
        <v>1</v>
      </c>
      <c r="G35" s="136">
        <v>35</v>
      </c>
      <c r="H35" s="136">
        <v>35</v>
      </c>
      <c r="I35" s="136">
        <v>28</v>
      </c>
      <c r="J35" s="136">
        <v>28</v>
      </c>
      <c r="K35" s="136">
        <v>29</v>
      </c>
      <c r="L35" s="136"/>
      <c r="M35" s="138">
        <f t="shared" si="0"/>
        <v>155</v>
      </c>
      <c r="N35" s="144">
        <f t="shared" si="1"/>
        <v>31</v>
      </c>
    </row>
    <row r="36" spans="1:14" ht="15" customHeight="1">
      <c r="A36" s="136" t="s">
        <v>649</v>
      </c>
      <c r="B36" s="136" t="s">
        <v>337</v>
      </c>
      <c r="C36" s="136" t="s">
        <v>353</v>
      </c>
      <c r="D36" s="139">
        <v>2433</v>
      </c>
      <c r="E36" s="137" t="s">
        <v>104</v>
      </c>
      <c r="F36" s="16" t="s">
        <v>104</v>
      </c>
      <c r="G36" s="136">
        <v>32</v>
      </c>
      <c r="H36" s="136">
        <v>28</v>
      </c>
      <c r="I36" s="136">
        <v>30</v>
      </c>
      <c r="J36" s="136">
        <v>34</v>
      </c>
      <c r="K36" s="136">
        <v>31</v>
      </c>
      <c r="L36" s="136"/>
      <c r="M36" s="138">
        <f aca="true" t="shared" si="2" ref="M36:M67">SUM(G36:L36)</f>
        <v>155</v>
      </c>
      <c r="N36" s="144">
        <f aca="true" t="shared" si="3" ref="N36:N67">IF(COUNT(G36:L36)=0,99.99,+M36/COUNT(G36:L36))</f>
        <v>31</v>
      </c>
    </row>
    <row r="37" spans="1:14" ht="15" customHeight="1">
      <c r="A37" s="136" t="s">
        <v>264</v>
      </c>
      <c r="B37" s="136" t="s">
        <v>98</v>
      </c>
      <c r="C37" s="136" t="s">
        <v>164</v>
      </c>
      <c r="D37" s="139">
        <v>810</v>
      </c>
      <c r="E37" s="137" t="s">
        <v>104</v>
      </c>
      <c r="F37" s="16">
        <v>2</v>
      </c>
      <c r="G37" s="136">
        <v>31</v>
      </c>
      <c r="H37" s="136">
        <v>31</v>
      </c>
      <c r="I37" s="136">
        <v>32</v>
      </c>
      <c r="J37" s="136">
        <v>28</v>
      </c>
      <c r="K37" s="136">
        <v>33</v>
      </c>
      <c r="L37" s="136"/>
      <c r="M37" s="138">
        <f t="shared" si="2"/>
        <v>155</v>
      </c>
      <c r="N37" s="144">
        <f t="shared" si="3"/>
        <v>31</v>
      </c>
    </row>
    <row r="38" spans="1:14" ht="15" customHeight="1">
      <c r="A38" s="136" t="s">
        <v>156</v>
      </c>
      <c r="B38" s="136" t="s">
        <v>157</v>
      </c>
      <c r="C38" s="136" t="s">
        <v>146</v>
      </c>
      <c r="D38" s="139">
        <v>402</v>
      </c>
      <c r="E38" s="137" t="s">
        <v>104</v>
      </c>
      <c r="F38" s="16" t="s">
        <v>104</v>
      </c>
      <c r="G38" s="136">
        <v>33</v>
      </c>
      <c r="H38" s="136">
        <v>28</v>
      </c>
      <c r="I38" s="136">
        <v>36</v>
      </c>
      <c r="J38" s="136">
        <v>27</v>
      </c>
      <c r="K38" s="136">
        <v>31</v>
      </c>
      <c r="L38" s="136"/>
      <c r="M38" s="138">
        <f t="shared" si="2"/>
        <v>155</v>
      </c>
      <c r="N38" s="144">
        <f t="shared" si="3"/>
        <v>31</v>
      </c>
    </row>
    <row r="39" spans="1:14" ht="15" customHeight="1">
      <c r="A39" s="136" t="s">
        <v>1114</v>
      </c>
      <c r="B39" s="136" t="s">
        <v>571</v>
      </c>
      <c r="C39" s="136" t="s">
        <v>237</v>
      </c>
      <c r="D39" s="139">
        <v>2107</v>
      </c>
      <c r="E39" s="137" t="s">
        <v>1106</v>
      </c>
      <c r="F39" s="16">
        <v>1</v>
      </c>
      <c r="G39" s="136">
        <v>29</v>
      </c>
      <c r="H39" s="136">
        <v>31</v>
      </c>
      <c r="I39" s="136">
        <v>30</v>
      </c>
      <c r="J39" s="136">
        <v>30</v>
      </c>
      <c r="K39" s="136">
        <v>35</v>
      </c>
      <c r="L39" s="136"/>
      <c r="M39" s="138">
        <f t="shared" si="2"/>
        <v>155</v>
      </c>
      <c r="N39" s="144">
        <f t="shared" si="3"/>
        <v>31</v>
      </c>
    </row>
    <row r="40" spans="1:14" ht="15" customHeight="1">
      <c r="A40" s="136" t="s">
        <v>788</v>
      </c>
      <c r="B40" s="136" t="s">
        <v>789</v>
      </c>
      <c r="C40" s="136" t="s">
        <v>309</v>
      </c>
      <c r="D40" s="139">
        <v>2768</v>
      </c>
      <c r="E40" s="137" t="s">
        <v>1113</v>
      </c>
      <c r="F40" s="16" t="s">
        <v>104</v>
      </c>
      <c r="G40" s="136">
        <v>33</v>
      </c>
      <c r="H40" s="136">
        <v>28</v>
      </c>
      <c r="I40" s="136">
        <v>32</v>
      </c>
      <c r="J40" s="136">
        <v>32</v>
      </c>
      <c r="K40" s="136">
        <v>31</v>
      </c>
      <c r="L40" s="136"/>
      <c r="M40" s="138">
        <f t="shared" si="2"/>
        <v>156</v>
      </c>
      <c r="N40" s="144">
        <f t="shared" si="3"/>
        <v>31.2</v>
      </c>
    </row>
    <row r="41" spans="1:14" ht="15" customHeight="1">
      <c r="A41" s="136" t="s">
        <v>79</v>
      </c>
      <c r="B41" s="136" t="s">
        <v>80</v>
      </c>
      <c r="C41" s="136" t="s">
        <v>83</v>
      </c>
      <c r="D41" s="139">
        <v>170</v>
      </c>
      <c r="E41" s="137" t="s">
        <v>1105</v>
      </c>
      <c r="F41" s="16">
        <v>1</v>
      </c>
      <c r="G41" s="136">
        <v>36</v>
      </c>
      <c r="H41" s="136">
        <v>31</v>
      </c>
      <c r="I41" s="136">
        <v>28</v>
      </c>
      <c r="J41" s="136">
        <v>33</v>
      </c>
      <c r="K41" s="136">
        <v>28</v>
      </c>
      <c r="L41" s="136"/>
      <c r="M41" s="138">
        <f t="shared" si="2"/>
        <v>156</v>
      </c>
      <c r="N41" s="144">
        <f t="shared" si="3"/>
        <v>31.2</v>
      </c>
    </row>
    <row r="42" spans="1:14" ht="15" customHeight="1">
      <c r="A42" s="136" t="s">
        <v>321</v>
      </c>
      <c r="B42" s="136" t="s">
        <v>154</v>
      </c>
      <c r="C42" s="136" t="s">
        <v>137</v>
      </c>
      <c r="D42" s="139">
        <v>2773</v>
      </c>
      <c r="E42" s="137" t="s">
        <v>1113</v>
      </c>
      <c r="F42" s="16" t="s">
        <v>104</v>
      </c>
      <c r="G42" s="136">
        <v>31</v>
      </c>
      <c r="H42" s="136">
        <v>29</v>
      </c>
      <c r="I42" s="136">
        <v>32</v>
      </c>
      <c r="J42" s="136">
        <v>32</v>
      </c>
      <c r="K42" s="136">
        <v>33</v>
      </c>
      <c r="L42" s="136"/>
      <c r="M42" s="138">
        <f t="shared" si="2"/>
        <v>157</v>
      </c>
      <c r="N42" s="144">
        <f t="shared" si="3"/>
        <v>31.4</v>
      </c>
    </row>
    <row r="43" spans="1:14" ht="15" customHeight="1">
      <c r="A43" s="136" t="s">
        <v>680</v>
      </c>
      <c r="B43" s="136" t="s">
        <v>681</v>
      </c>
      <c r="C43" s="136" t="s">
        <v>353</v>
      </c>
      <c r="D43" s="139">
        <v>2562</v>
      </c>
      <c r="E43" s="137" t="s">
        <v>1113</v>
      </c>
      <c r="F43" s="16" t="s">
        <v>104</v>
      </c>
      <c r="G43" s="136">
        <v>35</v>
      </c>
      <c r="H43" s="136">
        <v>31</v>
      </c>
      <c r="I43" s="136">
        <v>29</v>
      </c>
      <c r="J43" s="136">
        <v>30</v>
      </c>
      <c r="K43" s="136">
        <v>32</v>
      </c>
      <c r="L43" s="136"/>
      <c r="M43" s="138">
        <f t="shared" si="2"/>
        <v>157</v>
      </c>
      <c r="N43" s="144">
        <f t="shared" si="3"/>
        <v>31.4</v>
      </c>
    </row>
    <row r="44" spans="1:14" ht="15" customHeight="1">
      <c r="A44" s="136" t="s">
        <v>348</v>
      </c>
      <c r="B44" s="136" t="s">
        <v>337</v>
      </c>
      <c r="C44" s="136" t="s">
        <v>131</v>
      </c>
      <c r="D44" s="139">
        <v>1203</v>
      </c>
      <c r="E44" s="137" t="s">
        <v>104</v>
      </c>
      <c r="F44" s="16">
        <v>2</v>
      </c>
      <c r="G44" s="136">
        <v>36</v>
      </c>
      <c r="H44" s="136">
        <v>29</v>
      </c>
      <c r="I44" s="136">
        <v>32</v>
      </c>
      <c r="J44" s="136">
        <v>28</v>
      </c>
      <c r="K44" s="136">
        <v>32</v>
      </c>
      <c r="L44" s="136"/>
      <c r="M44" s="138">
        <f t="shared" si="2"/>
        <v>157</v>
      </c>
      <c r="N44" s="144">
        <f t="shared" si="3"/>
        <v>31.4</v>
      </c>
    </row>
    <row r="45" spans="1:14" ht="15" customHeight="1">
      <c r="A45" s="136" t="s">
        <v>481</v>
      </c>
      <c r="B45" s="136" t="s">
        <v>142</v>
      </c>
      <c r="C45" s="136" t="s">
        <v>328</v>
      </c>
      <c r="D45" s="139">
        <v>1756</v>
      </c>
      <c r="E45" s="137" t="s">
        <v>104</v>
      </c>
      <c r="F45" s="16">
        <v>2</v>
      </c>
      <c r="G45" s="136">
        <v>34</v>
      </c>
      <c r="H45" s="136">
        <v>31</v>
      </c>
      <c r="I45" s="136">
        <v>33</v>
      </c>
      <c r="J45" s="136">
        <v>30</v>
      </c>
      <c r="K45" s="136">
        <v>29</v>
      </c>
      <c r="L45" s="136"/>
      <c r="M45" s="138">
        <f t="shared" si="2"/>
        <v>157</v>
      </c>
      <c r="N45" s="144">
        <f t="shared" si="3"/>
        <v>31.4</v>
      </c>
    </row>
    <row r="46" spans="1:14" ht="15" customHeight="1">
      <c r="A46" s="136" t="s">
        <v>385</v>
      </c>
      <c r="B46" s="136" t="s">
        <v>73</v>
      </c>
      <c r="C46" s="136" t="s">
        <v>164</v>
      </c>
      <c r="D46" s="139">
        <v>1372</v>
      </c>
      <c r="E46" s="137" t="s">
        <v>104</v>
      </c>
      <c r="F46" s="16">
        <v>1</v>
      </c>
      <c r="G46" s="136">
        <v>32</v>
      </c>
      <c r="H46" s="136">
        <v>35</v>
      </c>
      <c r="I46" s="136">
        <v>33</v>
      </c>
      <c r="J46" s="136">
        <v>30</v>
      </c>
      <c r="K46" s="136">
        <v>27</v>
      </c>
      <c r="L46" s="136"/>
      <c r="M46" s="138">
        <f t="shared" si="2"/>
        <v>157</v>
      </c>
      <c r="N46" s="144">
        <f t="shared" si="3"/>
        <v>31.4</v>
      </c>
    </row>
    <row r="47" spans="1:14" ht="15" customHeight="1">
      <c r="A47" s="136" t="s">
        <v>321</v>
      </c>
      <c r="B47" s="136" t="s">
        <v>98</v>
      </c>
      <c r="C47" s="136" t="s">
        <v>88</v>
      </c>
      <c r="D47" s="139">
        <v>1101</v>
      </c>
      <c r="E47" s="137" t="s">
        <v>104</v>
      </c>
      <c r="F47" s="16">
        <v>2</v>
      </c>
      <c r="G47" s="136">
        <v>34</v>
      </c>
      <c r="H47" s="136">
        <v>30</v>
      </c>
      <c r="I47" s="136">
        <v>30</v>
      </c>
      <c r="J47" s="136">
        <v>32</v>
      </c>
      <c r="K47" s="136">
        <v>32</v>
      </c>
      <c r="L47" s="136"/>
      <c r="M47" s="138">
        <f t="shared" si="2"/>
        <v>158</v>
      </c>
      <c r="N47" s="144">
        <f t="shared" si="3"/>
        <v>31.6</v>
      </c>
    </row>
    <row r="48" spans="1:14" ht="15" customHeight="1">
      <c r="A48" s="136" t="s">
        <v>110</v>
      </c>
      <c r="B48" s="136" t="s">
        <v>80</v>
      </c>
      <c r="C48" s="136" t="s">
        <v>111</v>
      </c>
      <c r="D48" s="139">
        <v>230</v>
      </c>
      <c r="E48" s="137" t="s">
        <v>1105</v>
      </c>
      <c r="F48" s="16">
        <v>1</v>
      </c>
      <c r="G48" s="136">
        <v>33</v>
      </c>
      <c r="H48" s="136">
        <v>32</v>
      </c>
      <c r="I48" s="136">
        <v>30</v>
      </c>
      <c r="J48" s="136">
        <v>32</v>
      </c>
      <c r="K48" s="136">
        <v>31</v>
      </c>
      <c r="L48" s="136"/>
      <c r="M48" s="138">
        <f t="shared" si="2"/>
        <v>158</v>
      </c>
      <c r="N48" s="144">
        <f t="shared" si="3"/>
        <v>31.6</v>
      </c>
    </row>
    <row r="49" spans="1:14" ht="15" customHeight="1">
      <c r="A49" s="136" t="s">
        <v>746</v>
      </c>
      <c r="B49" s="136" t="s">
        <v>230</v>
      </c>
      <c r="C49" s="136" t="s">
        <v>309</v>
      </c>
      <c r="D49" s="139">
        <v>2766</v>
      </c>
      <c r="E49" s="137" t="s">
        <v>1113</v>
      </c>
      <c r="F49" s="16" t="s">
        <v>104</v>
      </c>
      <c r="G49" s="136">
        <v>34</v>
      </c>
      <c r="H49" s="136">
        <v>28</v>
      </c>
      <c r="I49" s="136">
        <v>35</v>
      </c>
      <c r="J49" s="136">
        <v>31</v>
      </c>
      <c r="K49" s="136">
        <v>31</v>
      </c>
      <c r="L49" s="136"/>
      <c r="M49" s="138">
        <f t="shared" si="2"/>
        <v>159</v>
      </c>
      <c r="N49" s="144">
        <f t="shared" si="3"/>
        <v>31.8</v>
      </c>
    </row>
    <row r="50" spans="1:14" ht="15" customHeight="1">
      <c r="A50" s="136" t="s">
        <v>550</v>
      </c>
      <c r="B50" s="136" t="s">
        <v>154</v>
      </c>
      <c r="C50" s="136" t="s">
        <v>131</v>
      </c>
      <c r="D50" s="139">
        <v>1983</v>
      </c>
      <c r="E50" s="137" t="s">
        <v>104</v>
      </c>
      <c r="F50" s="16">
        <v>2</v>
      </c>
      <c r="G50" s="136">
        <v>30</v>
      </c>
      <c r="H50" s="136">
        <v>31</v>
      </c>
      <c r="I50" s="136">
        <v>30</v>
      </c>
      <c r="J50" s="136">
        <v>33</v>
      </c>
      <c r="K50" s="136">
        <v>35</v>
      </c>
      <c r="L50" s="136"/>
      <c r="M50" s="138">
        <f t="shared" si="2"/>
        <v>159</v>
      </c>
      <c r="N50" s="144">
        <f t="shared" si="3"/>
        <v>31.8</v>
      </c>
    </row>
    <row r="51" spans="1:14" ht="15" customHeight="1">
      <c r="A51" s="136" t="s">
        <v>352</v>
      </c>
      <c r="B51" s="136" t="s">
        <v>154</v>
      </c>
      <c r="C51" s="136" t="s">
        <v>353</v>
      </c>
      <c r="D51" s="139">
        <v>1240</v>
      </c>
      <c r="E51" s="137" t="s">
        <v>104</v>
      </c>
      <c r="F51" s="16">
        <v>1</v>
      </c>
      <c r="G51" s="136">
        <v>33</v>
      </c>
      <c r="H51" s="136">
        <v>32</v>
      </c>
      <c r="I51" s="136">
        <v>31</v>
      </c>
      <c r="J51" s="136">
        <v>34</v>
      </c>
      <c r="K51" s="136">
        <v>29</v>
      </c>
      <c r="L51" s="136"/>
      <c r="M51" s="138">
        <f t="shared" si="2"/>
        <v>159</v>
      </c>
      <c r="N51" s="144">
        <f t="shared" si="3"/>
        <v>31.8</v>
      </c>
    </row>
    <row r="52" spans="1:14" ht="15" customHeight="1">
      <c r="A52" s="136" t="s">
        <v>266</v>
      </c>
      <c r="B52" s="136" t="s">
        <v>154</v>
      </c>
      <c r="C52" s="136" t="s">
        <v>237</v>
      </c>
      <c r="D52" s="139">
        <v>833</v>
      </c>
      <c r="E52" s="137" t="s">
        <v>1105</v>
      </c>
      <c r="F52" s="16">
        <v>2</v>
      </c>
      <c r="G52" s="136">
        <v>29</v>
      </c>
      <c r="H52" s="136">
        <v>32</v>
      </c>
      <c r="I52" s="136">
        <v>32</v>
      </c>
      <c r="J52" s="136">
        <v>31</v>
      </c>
      <c r="K52" s="136">
        <v>35</v>
      </c>
      <c r="L52" s="136"/>
      <c r="M52" s="138">
        <f t="shared" si="2"/>
        <v>159</v>
      </c>
      <c r="N52" s="144">
        <f t="shared" si="3"/>
        <v>31.8</v>
      </c>
    </row>
    <row r="53" spans="1:14" ht="15" customHeight="1">
      <c r="A53" s="136" t="s">
        <v>510</v>
      </c>
      <c r="B53" s="136" t="s">
        <v>511</v>
      </c>
      <c r="C53" s="136" t="s">
        <v>309</v>
      </c>
      <c r="D53" s="139">
        <v>1835</v>
      </c>
      <c r="E53" s="137" t="s">
        <v>104</v>
      </c>
      <c r="F53" s="16" t="s">
        <v>104</v>
      </c>
      <c r="G53" s="136">
        <v>32</v>
      </c>
      <c r="H53" s="136">
        <v>31</v>
      </c>
      <c r="I53" s="136">
        <v>34</v>
      </c>
      <c r="J53" s="136">
        <v>34</v>
      </c>
      <c r="K53" s="136">
        <v>29</v>
      </c>
      <c r="L53" s="136"/>
      <c r="M53" s="138">
        <f t="shared" si="2"/>
        <v>160</v>
      </c>
      <c r="N53" s="144">
        <f t="shared" si="3"/>
        <v>32</v>
      </c>
    </row>
    <row r="54" spans="1:14" ht="15" customHeight="1">
      <c r="A54" s="136" t="s">
        <v>281</v>
      </c>
      <c r="B54" s="136" t="s">
        <v>282</v>
      </c>
      <c r="C54" s="136" t="s">
        <v>269</v>
      </c>
      <c r="D54" s="139">
        <v>877</v>
      </c>
      <c r="E54" s="137" t="s">
        <v>1105</v>
      </c>
      <c r="F54" s="16">
        <v>1</v>
      </c>
      <c r="G54" s="136">
        <v>35</v>
      </c>
      <c r="H54" s="136">
        <v>37</v>
      </c>
      <c r="I54" s="136">
        <v>32</v>
      </c>
      <c r="J54" s="136">
        <v>30</v>
      </c>
      <c r="K54" s="136">
        <v>26</v>
      </c>
      <c r="L54" s="136"/>
      <c r="M54" s="138">
        <f t="shared" si="2"/>
        <v>160</v>
      </c>
      <c r="N54" s="144">
        <f t="shared" si="3"/>
        <v>32</v>
      </c>
    </row>
    <row r="55" spans="1:14" ht="15" customHeight="1">
      <c r="A55" s="136" t="s">
        <v>654</v>
      </c>
      <c r="B55" s="136" t="s">
        <v>655</v>
      </c>
      <c r="C55" s="136" t="s">
        <v>353</v>
      </c>
      <c r="D55" s="139">
        <v>2454</v>
      </c>
      <c r="E55" s="137" t="s">
        <v>1113</v>
      </c>
      <c r="F55" s="16">
        <v>2</v>
      </c>
      <c r="G55" s="136">
        <v>39</v>
      </c>
      <c r="H55" s="136">
        <v>33</v>
      </c>
      <c r="I55" s="136">
        <v>31</v>
      </c>
      <c r="J55" s="136">
        <v>26</v>
      </c>
      <c r="K55" s="136">
        <v>32</v>
      </c>
      <c r="L55" s="136"/>
      <c r="M55" s="138">
        <f t="shared" si="2"/>
        <v>161</v>
      </c>
      <c r="N55" s="144">
        <f t="shared" si="3"/>
        <v>32.2</v>
      </c>
    </row>
    <row r="56" spans="1:14" ht="15" customHeight="1">
      <c r="A56" s="136" t="s">
        <v>839</v>
      </c>
      <c r="B56" s="136" t="s">
        <v>102</v>
      </c>
      <c r="C56" s="136" t="s">
        <v>146</v>
      </c>
      <c r="D56" s="139">
        <v>2845</v>
      </c>
      <c r="E56" s="137" t="s">
        <v>1109</v>
      </c>
      <c r="F56" s="16">
        <v>1</v>
      </c>
      <c r="G56" s="136">
        <v>33</v>
      </c>
      <c r="H56" s="136">
        <v>33</v>
      </c>
      <c r="I56" s="136">
        <v>35</v>
      </c>
      <c r="J56" s="136">
        <v>27</v>
      </c>
      <c r="K56" s="136">
        <v>33</v>
      </c>
      <c r="L56" s="136"/>
      <c r="M56" s="138">
        <f t="shared" si="2"/>
        <v>161</v>
      </c>
      <c r="N56" s="144">
        <f t="shared" si="3"/>
        <v>32.2</v>
      </c>
    </row>
    <row r="57" spans="1:14" ht="15" customHeight="1">
      <c r="A57" s="136" t="s">
        <v>367</v>
      </c>
      <c r="B57" s="136" t="s">
        <v>142</v>
      </c>
      <c r="C57" s="136" t="s">
        <v>237</v>
      </c>
      <c r="D57" s="139">
        <v>1301</v>
      </c>
      <c r="E57" s="137" t="s">
        <v>104</v>
      </c>
      <c r="F57" s="16">
        <v>1</v>
      </c>
      <c r="G57" s="136">
        <v>32</v>
      </c>
      <c r="H57" s="136">
        <v>32</v>
      </c>
      <c r="I57" s="136">
        <v>32</v>
      </c>
      <c r="J57" s="136">
        <v>36</v>
      </c>
      <c r="K57" s="136">
        <v>29</v>
      </c>
      <c r="L57" s="136"/>
      <c r="M57" s="138">
        <f t="shared" si="2"/>
        <v>161</v>
      </c>
      <c r="N57" s="144">
        <f t="shared" si="3"/>
        <v>32.2</v>
      </c>
    </row>
    <row r="58" spans="1:14" ht="15" customHeight="1">
      <c r="A58" s="136" t="s">
        <v>279</v>
      </c>
      <c r="B58" s="136" t="s">
        <v>91</v>
      </c>
      <c r="C58" s="136" t="s">
        <v>131</v>
      </c>
      <c r="D58" s="139">
        <v>876</v>
      </c>
      <c r="E58" s="137" t="s">
        <v>104</v>
      </c>
      <c r="F58" s="16">
        <v>2</v>
      </c>
      <c r="G58" s="136">
        <v>29</v>
      </c>
      <c r="H58" s="136">
        <v>39</v>
      </c>
      <c r="I58" s="136">
        <v>32</v>
      </c>
      <c r="J58" s="136">
        <v>29</v>
      </c>
      <c r="K58" s="136">
        <v>32</v>
      </c>
      <c r="L58" s="136"/>
      <c r="M58" s="138">
        <f t="shared" si="2"/>
        <v>161</v>
      </c>
      <c r="N58" s="144">
        <f t="shared" si="3"/>
        <v>32.2</v>
      </c>
    </row>
    <row r="59" spans="1:14" ht="15" customHeight="1">
      <c r="A59" s="136" t="s">
        <v>288</v>
      </c>
      <c r="B59" s="136" t="s">
        <v>98</v>
      </c>
      <c r="C59" s="136" t="s">
        <v>237</v>
      </c>
      <c r="D59" s="139">
        <v>908</v>
      </c>
      <c r="E59" s="137" t="s">
        <v>1105</v>
      </c>
      <c r="F59" s="16">
        <v>2</v>
      </c>
      <c r="G59" s="136">
        <v>34</v>
      </c>
      <c r="H59" s="136">
        <v>28</v>
      </c>
      <c r="I59" s="136">
        <v>31</v>
      </c>
      <c r="J59" s="136">
        <v>33</v>
      </c>
      <c r="K59" s="136">
        <v>35</v>
      </c>
      <c r="L59" s="136"/>
      <c r="M59" s="138">
        <f t="shared" si="2"/>
        <v>161</v>
      </c>
      <c r="N59" s="144">
        <f t="shared" si="3"/>
        <v>32.2</v>
      </c>
    </row>
    <row r="60" spans="1:14" ht="15" customHeight="1">
      <c r="A60" s="136" t="s">
        <v>141</v>
      </c>
      <c r="B60" s="136" t="s">
        <v>142</v>
      </c>
      <c r="C60" s="136" t="s">
        <v>137</v>
      </c>
      <c r="D60" s="139">
        <v>358</v>
      </c>
      <c r="E60" s="137" t="s">
        <v>1105</v>
      </c>
      <c r="F60" s="16">
        <v>2</v>
      </c>
      <c r="G60" s="136">
        <v>30</v>
      </c>
      <c r="H60" s="136">
        <v>31</v>
      </c>
      <c r="I60" s="136">
        <v>36</v>
      </c>
      <c r="J60" s="136">
        <v>30</v>
      </c>
      <c r="K60" s="136">
        <v>34</v>
      </c>
      <c r="L60" s="136"/>
      <c r="M60" s="138">
        <f t="shared" si="2"/>
        <v>161</v>
      </c>
      <c r="N60" s="144">
        <f t="shared" si="3"/>
        <v>32.2</v>
      </c>
    </row>
    <row r="61" spans="1:14" ht="15" customHeight="1">
      <c r="A61" s="136" t="s">
        <v>868</v>
      </c>
      <c r="B61" s="136" t="s">
        <v>410</v>
      </c>
      <c r="C61" s="136" t="s">
        <v>237</v>
      </c>
      <c r="D61" s="139">
        <v>2879</v>
      </c>
      <c r="E61" s="137" t="s">
        <v>1106</v>
      </c>
      <c r="F61" s="16">
        <v>2</v>
      </c>
      <c r="G61" s="136">
        <v>29</v>
      </c>
      <c r="H61" s="136">
        <v>37</v>
      </c>
      <c r="I61" s="136">
        <v>34</v>
      </c>
      <c r="J61" s="136">
        <v>32</v>
      </c>
      <c r="K61" s="136">
        <v>29</v>
      </c>
      <c r="L61" s="136"/>
      <c r="M61" s="138">
        <f t="shared" si="2"/>
        <v>161</v>
      </c>
      <c r="N61" s="144">
        <f t="shared" si="3"/>
        <v>32.2</v>
      </c>
    </row>
    <row r="62" spans="1:14" ht="15" customHeight="1">
      <c r="A62" s="136" t="s">
        <v>593</v>
      </c>
      <c r="B62" s="136" t="s">
        <v>594</v>
      </c>
      <c r="C62" s="136" t="s">
        <v>328</v>
      </c>
      <c r="D62" s="139">
        <v>2175</v>
      </c>
      <c r="E62" s="137" t="s">
        <v>1106</v>
      </c>
      <c r="F62" s="16" t="s">
        <v>104</v>
      </c>
      <c r="G62" s="136">
        <v>29</v>
      </c>
      <c r="H62" s="136">
        <v>31</v>
      </c>
      <c r="I62" s="136">
        <v>37</v>
      </c>
      <c r="J62" s="136">
        <v>34</v>
      </c>
      <c r="K62" s="136">
        <v>31</v>
      </c>
      <c r="L62" s="136"/>
      <c r="M62" s="138">
        <f t="shared" si="2"/>
        <v>162</v>
      </c>
      <c r="N62" s="144">
        <f t="shared" si="3"/>
        <v>32.4</v>
      </c>
    </row>
    <row r="63" spans="1:14" ht="15" customHeight="1">
      <c r="A63" s="136" t="s">
        <v>530</v>
      </c>
      <c r="B63" s="136" t="s">
        <v>154</v>
      </c>
      <c r="C63" s="136" t="s">
        <v>309</v>
      </c>
      <c r="D63" s="139">
        <v>1892</v>
      </c>
      <c r="E63" s="137" t="s">
        <v>104</v>
      </c>
      <c r="F63" s="16">
        <v>2</v>
      </c>
      <c r="G63" s="136">
        <v>34</v>
      </c>
      <c r="H63" s="136">
        <v>32</v>
      </c>
      <c r="I63" s="136">
        <v>35</v>
      </c>
      <c r="J63" s="136">
        <v>31</v>
      </c>
      <c r="K63" s="136">
        <v>31</v>
      </c>
      <c r="L63" s="136"/>
      <c r="M63" s="138">
        <f t="shared" si="2"/>
        <v>163</v>
      </c>
      <c r="N63" s="144">
        <f t="shared" si="3"/>
        <v>32.6</v>
      </c>
    </row>
    <row r="64" spans="1:14" ht="15" customHeight="1">
      <c r="A64" s="136" t="s">
        <v>215</v>
      </c>
      <c r="B64" s="136" t="s">
        <v>80</v>
      </c>
      <c r="C64" s="136" t="s">
        <v>111</v>
      </c>
      <c r="D64" s="139">
        <v>652</v>
      </c>
      <c r="E64" s="137" t="s">
        <v>1105</v>
      </c>
      <c r="F64" s="16">
        <v>1</v>
      </c>
      <c r="G64" s="136">
        <v>34</v>
      </c>
      <c r="H64" s="136">
        <v>32</v>
      </c>
      <c r="I64" s="136">
        <v>34</v>
      </c>
      <c r="J64" s="136">
        <v>30</v>
      </c>
      <c r="K64" s="136">
        <v>33</v>
      </c>
      <c r="L64" s="136"/>
      <c r="M64" s="138">
        <f t="shared" si="2"/>
        <v>163</v>
      </c>
      <c r="N64" s="144">
        <f t="shared" si="3"/>
        <v>32.6</v>
      </c>
    </row>
    <row r="65" spans="1:14" ht="15" customHeight="1">
      <c r="A65" s="136" t="s">
        <v>168</v>
      </c>
      <c r="B65" s="136" t="s">
        <v>169</v>
      </c>
      <c r="C65" s="136" t="s">
        <v>171</v>
      </c>
      <c r="D65" s="139">
        <v>434</v>
      </c>
      <c r="E65" s="137" t="s">
        <v>1105</v>
      </c>
      <c r="F65" s="16" t="s">
        <v>104</v>
      </c>
      <c r="G65" s="136">
        <v>34</v>
      </c>
      <c r="H65" s="136">
        <v>32</v>
      </c>
      <c r="I65" s="136">
        <v>36</v>
      </c>
      <c r="J65" s="136">
        <v>30</v>
      </c>
      <c r="K65" s="136">
        <v>32</v>
      </c>
      <c r="L65" s="136"/>
      <c r="M65" s="138">
        <f t="shared" si="2"/>
        <v>164</v>
      </c>
      <c r="N65" s="144">
        <f t="shared" si="3"/>
        <v>32.8</v>
      </c>
    </row>
    <row r="66" spans="1:14" ht="15" customHeight="1">
      <c r="A66" s="136" t="s">
        <v>485</v>
      </c>
      <c r="B66" s="136" t="s">
        <v>486</v>
      </c>
      <c r="C66" s="136" t="s">
        <v>83</v>
      </c>
      <c r="D66" s="139">
        <v>1778</v>
      </c>
      <c r="E66" s="137" t="s">
        <v>1106</v>
      </c>
      <c r="F66" s="16">
        <v>2</v>
      </c>
      <c r="G66" s="136">
        <v>34</v>
      </c>
      <c r="H66" s="136">
        <v>34</v>
      </c>
      <c r="I66" s="136">
        <v>36</v>
      </c>
      <c r="J66" s="136">
        <v>32</v>
      </c>
      <c r="K66" s="136">
        <v>28</v>
      </c>
      <c r="L66" s="136"/>
      <c r="M66" s="138">
        <f t="shared" si="2"/>
        <v>164</v>
      </c>
      <c r="N66" s="144">
        <f t="shared" si="3"/>
        <v>32.8</v>
      </c>
    </row>
    <row r="67" spans="1:14" ht="15" customHeight="1">
      <c r="A67" s="136" t="s">
        <v>622</v>
      </c>
      <c r="B67" s="136" t="s">
        <v>154</v>
      </c>
      <c r="C67" s="136" t="s">
        <v>328</v>
      </c>
      <c r="D67" s="139">
        <v>2356</v>
      </c>
      <c r="E67" s="137" t="s">
        <v>104</v>
      </c>
      <c r="F67" s="16">
        <v>2</v>
      </c>
      <c r="G67" s="136">
        <v>33</v>
      </c>
      <c r="H67" s="136">
        <v>34</v>
      </c>
      <c r="I67" s="136">
        <v>34</v>
      </c>
      <c r="J67" s="136">
        <v>30</v>
      </c>
      <c r="K67" s="136">
        <v>34</v>
      </c>
      <c r="L67" s="136"/>
      <c r="M67" s="138">
        <f t="shared" si="2"/>
        <v>165</v>
      </c>
      <c r="N67" s="144">
        <f t="shared" si="3"/>
        <v>33</v>
      </c>
    </row>
    <row r="68" spans="1:14" ht="15" customHeight="1">
      <c r="A68" s="136" t="s">
        <v>70</v>
      </c>
      <c r="B68" s="136" t="s">
        <v>73</v>
      </c>
      <c r="C68" s="136" t="s">
        <v>68</v>
      </c>
      <c r="D68" s="139">
        <v>66</v>
      </c>
      <c r="E68" s="137" t="s">
        <v>1105</v>
      </c>
      <c r="F68" s="16">
        <v>1</v>
      </c>
      <c r="G68" s="136">
        <v>35</v>
      </c>
      <c r="H68" s="136">
        <v>28</v>
      </c>
      <c r="I68" s="136">
        <v>32</v>
      </c>
      <c r="J68" s="136">
        <v>34</v>
      </c>
      <c r="K68" s="136">
        <v>36</v>
      </c>
      <c r="L68" s="136"/>
      <c r="M68" s="138">
        <f aca="true" t="shared" si="4" ref="M68:M90">SUM(G68:L68)</f>
        <v>165</v>
      </c>
      <c r="N68" s="144">
        <f aca="true" t="shared" si="5" ref="N68:N90">IF(COUNT(G68:L68)=0,99.99,+M68/COUNT(G68:L68))</f>
        <v>33</v>
      </c>
    </row>
    <row r="69" spans="1:14" ht="15" customHeight="1">
      <c r="A69" s="136" t="s">
        <v>315</v>
      </c>
      <c r="B69" s="136" t="s">
        <v>117</v>
      </c>
      <c r="C69" s="136" t="s">
        <v>88</v>
      </c>
      <c r="D69" s="139">
        <v>1098</v>
      </c>
      <c r="E69" s="137" t="s">
        <v>104</v>
      </c>
      <c r="F69" s="16">
        <v>1</v>
      </c>
      <c r="G69" s="136">
        <v>34</v>
      </c>
      <c r="H69" s="136">
        <v>34</v>
      </c>
      <c r="I69" s="136">
        <v>36</v>
      </c>
      <c r="J69" s="136">
        <v>32</v>
      </c>
      <c r="K69" s="136">
        <v>30</v>
      </c>
      <c r="L69" s="136"/>
      <c r="M69" s="138">
        <f t="shared" si="4"/>
        <v>166</v>
      </c>
      <c r="N69" s="144">
        <f t="shared" si="5"/>
        <v>33.2</v>
      </c>
    </row>
    <row r="70" spans="1:14" ht="15" customHeight="1">
      <c r="A70" s="136" t="s">
        <v>615</v>
      </c>
      <c r="B70" s="136" t="s">
        <v>616</v>
      </c>
      <c r="C70" s="136" t="s">
        <v>309</v>
      </c>
      <c r="D70" s="139">
        <v>2332</v>
      </c>
      <c r="E70" s="137" t="s">
        <v>1106</v>
      </c>
      <c r="F70" s="16">
        <v>2</v>
      </c>
      <c r="G70" s="136">
        <v>35</v>
      </c>
      <c r="H70" s="136">
        <v>40</v>
      </c>
      <c r="I70" s="136">
        <v>30</v>
      </c>
      <c r="J70" s="136">
        <v>27</v>
      </c>
      <c r="K70" s="136">
        <v>34</v>
      </c>
      <c r="L70" s="136"/>
      <c r="M70" s="138">
        <f t="shared" si="4"/>
        <v>166</v>
      </c>
      <c r="N70" s="144">
        <f t="shared" si="5"/>
        <v>33.2</v>
      </c>
    </row>
    <row r="71" spans="1:14" ht="15" customHeight="1">
      <c r="A71" s="136" t="s">
        <v>1107</v>
      </c>
      <c r="B71" s="136" t="s">
        <v>1019</v>
      </c>
      <c r="C71" s="136" t="s">
        <v>237</v>
      </c>
      <c r="D71" s="139">
        <v>597</v>
      </c>
      <c r="E71" s="137" t="s">
        <v>1106</v>
      </c>
      <c r="F71" s="16">
        <v>1</v>
      </c>
      <c r="G71" s="136">
        <v>36</v>
      </c>
      <c r="H71" s="136">
        <v>30</v>
      </c>
      <c r="I71" s="136">
        <v>35</v>
      </c>
      <c r="J71" s="136">
        <v>31</v>
      </c>
      <c r="K71" s="136">
        <v>35</v>
      </c>
      <c r="L71" s="136"/>
      <c r="M71" s="138">
        <f t="shared" si="4"/>
        <v>167</v>
      </c>
      <c r="N71" s="144">
        <f t="shared" si="5"/>
        <v>33.4</v>
      </c>
    </row>
    <row r="72" spans="1:14" ht="15" customHeight="1">
      <c r="A72" s="136" t="s">
        <v>409</v>
      </c>
      <c r="B72" s="136" t="s">
        <v>410</v>
      </c>
      <c r="C72" s="136" t="s">
        <v>353</v>
      </c>
      <c r="D72" s="139">
        <v>1431</v>
      </c>
      <c r="E72" s="137" t="s">
        <v>1106</v>
      </c>
      <c r="F72" s="16" t="s">
        <v>104</v>
      </c>
      <c r="G72" s="136">
        <v>32</v>
      </c>
      <c r="H72" s="136">
        <v>29</v>
      </c>
      <c r="I72" s="136">
        <v>39</v>
      </c>
      <c r="J72" s="136">
        <v>27</v>
      </c>
      <c r="K72" s="136">
        <v>40</v>
      </c>
      <c r="L72" s="136"/>
      <c r="M72" s="138">
        <f t="shared" si="4"/>
        <v>167</v>
      </c>
      <c r="N72" s="144">
        <f t="shared" si="5"/>
        <v>33.4</v>
      </c>
    </row>
    <row r="73" spans="1:14" ht="15" customHeight="1">
      <c r="A73" s="136" t="s">
        <v>1003</v>
      </c>
      <c r="B73" s="136" t="s">
        <v>251</v>
      </c>
      <c r="C73" s="136" t="s">
        <v>237</v>
      </c>
      <c r="D73" s="139">
        <v>3072</v>
      </c>
      <c r="E73" s="137" t="s">
        <v>1113</v>
      </c>
      <c r="F73" s="16">
        <v>3</v>
      </c>
      <c r="G73" s="136">
        <v>37</v>
      </c>
      <c r="H73" s="136">
        <v>30</v>
      </c>
      <c r="I73" s="136">
        <v>33</v>
      </c>
      <c r="J73" s="136">
        <v>33</v>
      </c>
      <c r="K73" s="136">
        <v>35</v>
      </c>
      <c r="L73" s="136"/>
      <c r="M73" s="138">
        <f t="shared" si="4"/>
        <v>168</v>
      </c>
      <c r="N73" s="144">
        <f t="shared" si="5"/>
        <v>33.6</v>
      </c>
    </row>
    <row r="74" spans="1:14" ht="15" customHeight="1">
      <c r="A74" s="136" t="s">
        <v>166</v>
      </c>
      <c r="B74" s="136" t="s">
        <v>102</v>
      </c>
      <c r="C74" s="136" t="s">
        <v>111</v>
      </c>
      <c r="D74" s="139">
        <v>1113</v>
      </c>
      <c r="E74" s="137" t="s">
        <v>104</v>
      </c>
      <c r="F74" s="16">
        <v>2</v>
      </c>
      <c r="G74" s="136">
        <v>37</v>
      </c>
      <c r="H74" s="136">
        <v>30</v>
      </c>
      <c r="I74" s="136">
        <v>34</v>
      </c>
      <c r="J74" s="136">
        <v>38</v>
      </c>
      <c r="K74" s="136">
        <v>29</v>
      </c>
      <c r="L74" s="136"/>
      <c r="M74" s="138">
        <f t="shared" si="4"/>
        <v>168</v>
      </c>
      <c r="N74" s="144">
        <f t="shared" si="5"/>
        <v>33.6</v>
      </c>
    </row>
    <row r="75" spans="1:14" ht="15" customHeight="1">
      <c r="A75" s="136" t="s">
        <v>831</v>
      </c>
      <c r="B75" s="136" t="s">
        <v>91</v>
      </c>
      <c r="C75" s="136" t="s">
        <v>328</v>
      </c>
      <c r="D75" s="139">
        <v>2835</v>
      </c>
      <c r="E75" s="137" t="s">
        <v>1113</v>
      </c>
      <c r="F75" s="16">
        <v>1</v>
      </c>
      <c r="G75" s="136">
        <v>32</v>
      </c>
      <c r="H75" s="136">
        <v>33</v>
      </c>
      <c r="I75" s="136">
        <v>34</v>
      </c>
      <c r="J75" s="136">
        <v>39</v>
      </c>
      <c r="K75" s="136">
        <v>31</v>
      </c>
      <c r="L75" s="136"/>
      <c r="M75" s="138">
        <f t="shared" si="4"/>
        <v>169</v>
      </c>
      <c r="N75" s="144">
        <f t="shared" si="5"/>
        <v>33.8</v>
      </c>
    </row>
    <row r="76" spans="1:14" ht="15" customHeight="1">
      <c r="A76" s="136" t="s">
        <v>302</v>
      </c>
      <c r="B76" s="136" t="s">
        <v>303</v>
      </c>
      <c r="C76" s="136" t="s">
        <v>83</v>
      </c>
      <c r="D76" s="139">
        <v>1030</v>
      </c>
      <c r="E76" s="137" t="s">
        <v>1105</v>
      </c>
      <c r="F76" s="16">
        <v>1</v>
      </c>
      <c r="G76" s="136">
        <v>35</v>
      </c>
      <c r="H76" s="136">
        <v>34</v>
      </c>
      <c r="I76" s="136">
        <v>32</v>
      </c>
      <c r="J76" s="136">
        <v>30</v>
      </c>
      <c r="K76" s="136">
        <v>38</v>
      </c>
      <c r="L76" s="136"/>
      <c r="M76" s="138">
        <f t="shared" si="4"/>
        <v>169</v>
      </c>
      <c r="N76" s="144">
        <f t="shared" si="5"/>
        <v>33.8</v>
      </c>
    </row>
    <row r="77" spans="1:14" ht="15" customHeight="1">
      <c r="A77" s="136" t="s">
        <v>569</v>
      </c>
      <c r="B77" s="136" t="s">
        <v>157</v>
      </c>
      <c r="C77" s="136" t="s">
        <v>111</v>
      </c>
      <c r="D77" s="139">
        <v>2106</v>
      </c>
      <c r="E77" s="137" t="s">
        <v>104</v>
      </c>
      <c r="F77" s="16">
        <v>3</v>
      </c>
      <c r="G77" s="136">
        <v>37</v>
      </c>
      <c r="H77" s="136">
        <v>33</v>
      </c>
      <c r="I77" s="136">
        <v>35</v>
      </c>
      <c r="J77" s="136">
        <v>33</v>
      </c>
      <c r="K77" s="136">
        <v>32</v>
      </c>
      <c r="L77" s="136"/>
      <c r="M77" s="138">
        <f t="shared" si="4"/>
        <v>170</v>
      </c>
      <c r="N77" s="144">
        <f t="shared" si="5"/>
        <v>34</v>
      </c>
    </row>
    <row r="78" spans="1:14" ht="15" customHeight="1">
      <c r="A78" s="136" t="s">
        <v>458</v>
      </c>
      <c r="B78" s="136" t="s">
        <v>191</v>
      </c>
      <c r="C78" s="136" t="s">
        <v>459</v>
      </c>
      <c r="D78" s="139">
        <v>1659</v>
      </c>
      <c r="E78" s="137" t="s">
        <v>1105</v>
      </c>
      <c r="F78" s="16">
        <v>2</v>
      </c>
      <c r="G78" s="136">
        <v>34</v>
      </c>
      <c r="H78" s="136">
        <v>33</v>
      </c>
      <c r="I78" s="136">
        <v>35</v>
      </c>
      <c r="J78" s="136">
        <v>33</v>
      </c>
      <c r="K78" s="136">
        <v>35</v>
      </c>
      <c r="L78" s="136"/>
      <c r="M78" s="138">
        <f t="shared" si="4"/>
        <v>170</v>
      </c>
      <c r="N78" s="144">
        <f t="shared" si="5"/>
        <v>34</v>
      </c>
    </row>
    <row r="79" spans="1:14" ht="15" customHeight="1">
      <c r="A79" s="136" t="s">
        <v>602</v>
      </c>
      <c r="B79" s="136" t="s">
        <v>298</v>
      </c>
      <c r="C79" s="136" t="s">
        <v>353</v>
      </c>
      <c r="D79" s="139">
        <v>2204</v>
      </c>
      <c r="E79" s="137" t="s">
        <v>1106</v>
      </c>
      <c r="F79" s="16">
        <v>2</v>
      </c>
      <c r="G79" s="136">
        <v>39</v>
      </c>
      <c r="H79" s="136">
        <v>30</v>
      </c>
      <c r="I79" s="136">
        <v>32</v>
      </c>
      <c r="J79" s="136">
        <v>34</v>
      </c>
      <c r="K79" s="136">
        <v>36</v>
      </c>
      <c r="L79" s="136"/>
      <c r="M79" s="138">
        <f t="shared" si="4"/>
        <v>171</v>
      </c>
      <c r="N79" s="144">
        <f t="shared" si="5"/>
        <v>34.2</v>
      </c>
    </row>
    <row r="80" spans="1:14" ht="15" customHeight="1">
      <c r="A80" s="136" t="s">
        <v>390</v>
      </c>
      <c r="B80" s="136" t="s">
        <v>337</v>
      </c>
      <c r="C80" s="136" t="s">
        <v>237</v>
      </c>
      <c r="D80" s="139">
        <v>2832</v>
      </c>
      <c r="E80" s="137" t="s">
        <v>1105</v>
      </c>
      <c r="F80" s="16">
        <v>3</v>
      </c>
      <c r="G80" s="136">
        <v>34</v>
      </c>
      <c r="H80" s="136">
        <v>36</v>
      </c>
      <c r="I80" s="136">
        <v>37</v>
      </c>
      <c r="J80" s="136">
        <v>30</v>
      </c>
      <c r="K80" s="136">
        <v>36</v>
      </c>
      <c r="L80" s="136"/>
      <c r="M80" s="138">
        <f t="shared" si="4"/>
        <v>173</v>
      </c>
      <c r="N80" s="144">
        <f t="shared" si="5"/>
        <v>34.6</v>
      </c>
    </row>
    <row r="81" spans="1:14" ht="15" customHeight="1">
      <c r="A81" s="136" t="s">
        <v>417</v>
      </c>
      <c r="B81" s="136" t="s">
        <v>418</v>
      </c>
      <c r="C81" s="136" t="s">
        <v>111</v>
      </c>
      <c r="D81" s="139">
        <v>1478</v>
      </c>
      <c r="E81" s="137" t="s">
        <v>1106</v>
      </c>
      <c r="F81" s="16">
        <v>2</v>
      </c>
      <c r="G81" s="136">
        <v>36</v>
      </c>
      <c r="H81" s="136">
        <v>32</v>
      </c>
      <c r="I81" s="136">
        <v>33</v>
      </c>
      <c r="J81" s="136">
        <v>39</v>
      </c>
      <c r="K81" s="136">
        <v>33</v>
      </c>
      <c r="L81" s="136"/>
      <c r="M81" s="138">
        <f t="shared" si="4"/>
        <v>173</v>
      </c>
      <c r="N81" s="144">
        <f t="shared" si="5"/>
        <v>34.6</v>
      </c>
    </row>
    <row r="82" spans="1:14" ht="15" customHeight="1">
      <c r="A82" s="136" t="s">
        <v>764</v>
      </c>
      <c r="B82" s="136" t="s">
        <v>765</v>
      </c>
      <c r="C82" s="136" t="s">
        <v>237</v>
      </c>
      <c r="D82" s="139">
        <v>2707</v>
      </c>
      <c r="E82" s="137" t="s">
        <v>1113</v>
      </c>
      <c r="F82" s="16">
        <v>1</v>
      </c>
      <c r="G82" s="136">
        <v>34</v>
      </c>
      <c r="H82" s="136">
        <v>30</v>
      </c>
      <c r="I82" s="136">
        <v>36</v>
      </c>
      <c r="J82" s="136">
        <v>34</v>
      </c>
      <c r="K82" s="136">
        <v>40</v>
      </c>
      <c r="L82" s="136"/>
      <c r="M82" s="138">
        <f t="shared" si="4"/>
        <v>174</v>
      </c>
      <c r="N82" s="144">
        <f t="shared" si="5"/>
        <v>34.8</v>
      </c>
    </row>
    <row r="83" spans="1:14" ht="15" customHeight="1">
      <c r="A83" s="136" t="s">
        <v>895</v>
      </c>
      <c r="B83" s="136" t="s">
        <v>73</v>
      </c>
      <c r="C83" s="136" t="s">
        <v>68</v>
      </c>
      <c r="D83" s="139">
        <v>2899</v>
      </c>
      <c r="E83" s="137" t="s">
        <v>1109</v>
      </c>
      <c r="F83" s="16">
        <v>2</v>
      </c>
      <c r="G83" s="136">
        <v>40</v>
      </c>
      <c r="H83" s="136">
        <v>32</v>
      </c>
      <c r="I83" s="136">
        <v>35</v>
      </c>
      <c r="J83" s="136">
        <v>30</v>
      </c>
      <c r="K83" s="136">
        <v>37</v>
      </c>
      <c r="L83" s="136"/>
      <c r="M83" s="138">
        <f t="shared" si="4"/>
        <v>174</v>
      </c>
      <c r="N83" s="144">
        <f t="shared" si="5"/>
        <v>34.8</v>
      </c>
    </row>
    <row r="84" spans="1:14" ht="15" customHeight="1">
      <c r="A84" s="136" t="s">
        <v>405</v>
      </c>
      <c r="B84" s="136" t="s">
        <v>107</v>
      </c>
      <c r="C84" s="136" t="s">
        <v>233</v>
      </c>
      <c r="D84" s="139">
        <v>2596</v>
      </c>
      <c r="E84" s="137" t="s">
        <v>1105</v>
      </c>
      <c r="F84" s="16">
        <v>1</v>
      </c>
      <c r="G84" s="136">
        <v>37</v>
      </c>
      <c r="H84" s="136">
        <v>36</v>
      </c>
      <c r="I84" s="136">
        <v>32</v>
      </c>
      <c r="J84" s="136">
        <v>36</v>
      </c>
      <c r="K84" s="136">
        <v>33</v>
      </c>
      <c r="L84" s="136"/>
      <c r="M84" s="138">
        <f t="shared" si="4"/>
        <v>174</v>
      </c>
      <c r="N84" s="144">
        <f t="shared" si="5"/>
        <v>34.8</v>
      </c>
    </row>
    <row r="85" spans="1:14" ht="15" customHeight="1">
      <c r="A85" s="136" t="s">
        <v>185</v>
      </c>
      <c r="B85" s="136" t="s">
        <v>154</v>
      </c>
      <c r="C85" s="136" t="s">
        <v>146</v>
      </c>
      <c r="D85" s="139">
        <v>1934</v>
      </c>
      <c r="E85" s="137" t="s">
        <v>1109</v>
      </c>
      <c r="F85" s="16">
        <v>1</v>
      </c>
      <c r="G85" s="136">
        <v>33</v>
      </c>
      <c r="H85" s="136">
        <v>38</v>
      </c>
      <c r="I85" s="136">
        <v>30</v>
      </c>
      <c r="J85" s="136">
        <v>36</v>
      </c>
      <c r="K85" s="136">
        <v>38</v>
      </c>
      <c r="L85" s="136"/>
      <c r="M85" s="138">
        <f t="shared" si="4"/>
        <v>175</v>
      </c>
      <c r="N85" s="144">
        <f t="shared" si="5"/>
        <v>35</v>
      </c>
    </row>
    <row r="86" spans="1:14" ht="15" customHeight="1">
      <c r="A86" s="136" t="s">
        <v>755</v>
      </c>
      <c r="B86" s="136" t="s">
        <v>80</v>
      </c>
      <c r="C86" s="136" t="s">
        <v>127</v>
      </c>
      <c r="D86" s="139">
        <v>2694</v>
      </c>
      <c r="E86" s="137" t="s">
        <v>1113</v>
      </c>
      <c r="F86" s="16">
        <v>2</v>
      </c>
      <c r="G86" s="136">
        <v>33</v>
      </c>
      <c r="H86" s="136">
        <v>36</v>
      </c>
      <c r="I86" s="136">
        <v>38</v>
      </c>
      <c r="J86" s="136">
        <v>30</v>
      </c>
      <c r="K86" s="136">
        <v>39</v>
      </c>
      <c r="L86" s="136"/>
      <c r="M86" s="138">
        <f t="shared" si="4"/>
        <v>176</v>
      </c>
      <c r="N86" s="144">
        <f t="shared" si="5"/>
        <v>35.2</v>
      </c>
    </row>
    <row r="87" spans="1:14" ht="15" customHeight="1">
      <c r="A87" s="136" t="s">
        <v>866</v>
      </c>
      <c r="B87" s="136" t="s">
        <v>337</v>
      </c>
      <c r="C87" s="136" t="s">
        <v>146</v>
      </c>
      <c r="D87" s="139">
        <v>2878</v>
      </c>
      <c r="E87" s="137" t="s">
        <v>1109</v>
      </c>
      <c r="F87" s="16">
        <v>2</v>
      </c>
      <c r="G87" s="136">
        <v>33</v>
      </c>
      <c r="H87" s="136">
        <v>41</v>
      </c>
      <c r="I87" s="136">
        <v>33</v>
      </c>
      <c r="J87" s="136">
        <v>42</v>
      </c>
      <c r="K87" s="136">
        <v>30</v>
      </c>
      <c r="L87" s="136"/>
      <c r="M87" s="138">
        <f t="shared" si="4"/>
        <v>179</v>
      </c>
      <c r="N87" s="144">
        <f t="shared" si="5"/>
        <v>35.8</v>
      </c>
    </row>
    <row r="88" spans="1:14" ht="12.75">
      <c r="A88" s="136" t="s">
        <v>317</v>
      </c>
      <c r="B88" s="136" t="s">
        <v>98</v>
      </c>
      <c r="C88" s="136" t="s">
        <v>88</v>
      </c>
      <c r="D88" s="139">
        <v>1099</v>
      </c>
      <c r="E88" s="137" t="s">
        <v>1105</v>
      </c>
      <c r="F88" s="16">
        <v>2</v>
      </c>
      <c r="G88" s="136">
        <v>40</v>
      </c>
      <c r="H88" s="136">
        <v>38</v>
      </c>
      <c r="I88" s="136">
        <v>32</v>
      </c>
      <c r="J88" s="136">
        <v>30</v>
      </c>
      <c r="K88" s="136">
        <v>41</v>
      </c>
      <c r="L88" s="136"/>
      <c r="M88" s="138">
        <f t="shared" si="4"/>
        <v>181</v>
      </c>
      <c r="N88" s="144">
        <f t="shared" si="5"/>
        <v>36.2</v>
      </c>
    </row>
    <row r="89" spans="1:14" ht="12.75">
      <c r="A89" s="136" t="s">
        <v>461</v>
      </c>
      <c r="B89" s="136" t="s">
        <v>462</v>
      </c>
      <c r="C89" s="136" t="s">
        <v>459</v>
      </c>
      <c r="D89" s="139">
        <v>1660</v>
      </c>
      <c r="E89" s="137" t="s">
        <v>1106</v>
      </c>
      <c r="F89" s="16">
        <v>2</v>
      </c>
      <c r="G89" s="136">
        <v>37</v>
      </c>
      <c r="H89" s="136">
        <v>42</v>
      </c>
      <c r="I89" s="136">
        <v>32</v>
      </c>
      <c r="J89" s="136">
        <v>35</v>
      </c>
      <c r="K89" s="136">
        <v>35</v>
      </c>
      <c r="L89" s="136"/>
      <c r="M89" s="138">
        <f t="shared" si="4"/>
        <v>181</v>
      </c>
      <c r="N89" s="144">
        <f t="shared" si="5"/>
        <v>36.2</v>
      </c>
    </row>
    <row r="90" spans="1:14" ht="12.75">
      <c r="A90" s="136" t="s">
        <v>630</v>
      </c>
      <c r="B90" s="136" t="s">
        <v>631</v>
      </c>
      <c r="C90" s="136" t="s">
        <v>233</v>
      </c>
      <c r="D90" s="139">
        <v>2374</v>
      </c>
      <c r="E90" s="137" t="s">
        <v>1105</v>
      </c>
      <c r="F90" s="16">
        <v>2</v>
      </c>
      <c r="G90" s="136">
        <v>40</v>
      </c>
      <c r="H90" s="136">
        <v>37</v>
      </c>
      <c r="I90" s="136">
        <v>38</v>
      </c>
      <c r="J90" s="136">
        <v>31</v>
      </c>
      <c r="K90" s="136">
        <v>36</v>
      </c>
      <c r="L90" s="136"/>
      <c r="M90" s="138">
        <f t="shared" si="4"/>
        <v>182</v>
      </c>
      <c r="N90" s="144">
        <f t="shared" si="5"/>
        <v>36.4</v>
      </c>
    </row>
    <row r="91" spans="1:14" ht="12.75">
      <c r="A91" s="136"/>
      <c r="B91" s="136"/>
      <c r="C91" s="136"/>
      <c r="D91" s="139"/>
      <c r="E91" s="137"/>
      <c r="F91" s="16"/>
      <c r="G91" s="136"/>
      <c r="H91" s="136"/>
      <c r="I91" s="136"/>
      <c r="J91" s="136"/>
      <c r="K91" s="136"/>
      <c r="L91" s="136"/>
      <c r="M91" s="138"/>
      <c r="N91" s="144"/>
    </row>
    <row r="92" spans="1:14" ht="12.75">
      <c r="A92" s="136" t="s">
        <v>435</v>
      </c>
      <c r="B92" s="136" t="s">
        <v>225</v>
      </c>
      <c r="C92" s="136" t="s">
        <v>237</v>
      </c>
      <c r="D92" s="139">
        <v>1599</v>
      </c>
      <c r="E92" s="137" t="s">
        <v>104</v>
      </c>
      <c r="F92" s="16">
        <v>4</v>
      </c>
      <c r="G92" s="136">
        <v>32</v>
      </c>
      <c r="H92" s="136">
        <v>29</v>
      </c>
      <c r="I92" s="136">
        <v>26</v>
      </c>
      <c r="J92" s="136">
        <v>28</v>
      </c>
      <c r="K92" s="136">
        <v>36</v>
      </c>
      <c r="L92" s="136"/>
      <c r="M92" s="138">
        <f>SUM(G92:L92)</f>
        <v>151</v>
      </c>
      <c r="N92" s="144">
        <f>IF(COUNT(G92:L92)=0,99.99,+M92/COUNT(G92:L92))</f>
        <v>30.2</v>
      </c>
    </row>
  </sheetData>
  <conditionalFormatting sqref="D4:D92">
    <cfRule type="cellIs" priority="1" dxfId="0" operator="equal" stopIfTrue="1">
      <formula>0</formula>
    </cfRule>
  </conditionalFormatting>
  <conditionalFormatting sqref="E4:E92">
    <cfRule type="cellIs" priority="2" dxfId="1" operator="equal" stopIfTrue="1">
      <formula>"Jz"</formula>
    </cfRule>
    <cfRule type="cellIs" priority="3" dxfId="2" operator="equal" stopIfTrue="1">
      <formula>"m"</formula>
    </cfRule>
    <cfRule type="cellIs" priority="4" dxfId="3" operator="equal" stopIfTrue="1">
      <formula>"Z"</formula>
    </cfRule>
  </conditionalFormatting>
  <conditionalFormatting sqref="G4:L92">
    <cfRule type="cellIs" priority="5" dxfId="3" operator="lessThan" stopIfTrue="1">
      <formula>34</formula>
    </cfRule>
    <cfRule type="cellIs" priority="6" dxfId="4" operator="between" stopIfTrue="1">
      <formula>33</formula>
      <formula>35.9</formula>
    </cfRule>
    <cfRule type="cellIs" priority="7" dxfId="2" operator="between" stopIfTrue="1">
      <formula>35</formula>
      <formula>37.9</formula>
    </cfRule>
  </conditionalFormatting>
  <conditionalFormatting sqref="N4:N92">
    <cfRule type="cellIs" priority="8" dxfId="3" operator="lessThan" stopIfTrue="1">
      <formula>33.5</formula>
    </cfRule>
    <cfRule type="cellIs" priority="9" dxfId="4" operator="between" stopIfTrue="1">
      <formula>33.51</formula>
      <formula>35.5</formula>
    </cfRule>
    <cfRule type="cellIs" priority="10" dxfId="2" operator="between" stopIfTrue="1">
      <formula>35.51</formula>
      <formula>37.5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2">
      <selection activeCell="B18" sqref="B18"/>
    </sheetView>
  </sheetViews>
  <sheetFormatPr defaultColWidth="9.140625" defaultRowHeight="12.75"/>
  <cols>
    <col min="1" max="1" width="12.00390625" style="82" customWidth="1"/>
    <col min="2" max="2" width="12.140625" style="82" customWidth="1"/>
    <col min="3" max="5" width="10.7109375" style="82" customWidth="1"/>
    <col min="6" max="6" width="12.140625" style="82" customWidth="1"/>
    <col min="7" max="7" width="14.28125" style="82" customWidth="1"/>
    <col min="8" max="8" width="7.28125" style="82" customWidth="1"/>
    <col min="9" max="9" width="1.7109375" style="82" customWidth="1"/>
    <col min="10" max="10" width="10.28125" style="82" customWidth="1"/>
    <col min="11" max="11" width="6.28125" style="82" hidden="1" customWidth="1"/>
    <col min="12" max="16384" width="10.7109375" style="82" customWidth="1"/>
  </cols>
  <sheetData>
    <row r="1" spans="10:11" ht="12.75">
      <c r="J1" s="207"/>
      <c r="K1" s="207"/>
    </row>
    <row r="4" ht="12.75">
      <c r="C4" s="83"/>
    </row>
    <row r="12" ht="16.5" customHeight="1"/>
    <row r="13" spans="1:11" ht="51" customHeight="1">
      <c r="A13" s="208" t="s">
        <v>1072</v>
      </c>
      <c r="B13" s="208"/>
      <c r="C13" s="208"/>
      <c r="D13" s="208"/>
      <c r="E13" s="208"/>
      <c r="F13" s="208"/>
      <c r="G13" s="208"/>
      <c r="H13" s="208"/>
      <c r="I13" s="85"/>
      <c r="J13" s="85"/>
      <c r="K13" s="85"/>
    </row>
    <row r="14" spans="1:11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s="87" customFormat="1" ht="47.25" customHeight="1">
      <c r="A17" s="209" t="s">
        <v>1241</v>
      </c>
      <c r="B17" s="209"/>
      <c r="C17" s="209"/>
      <c r="D17" s="209"/>
      <c r="E17" s="209"/>
      <c r="F17" s="209"/>
      <c r="G17" s="209"/>
      <c r="H17" s="209"/>
      <c r="I17" s="84"/>
      <c r="J17" s="84"/>
      <c r="K17" s="84"/>
    </row>
    <row r="18" spans="1:11" s="87" customFormat="1" ht="24" customHeight="1">
      <c r="A18" s="84"/>
      <c r="B18" s="84"/>
      <c r="C18" s="84"/>
      <c r="D18" s="88"/>
      <c r="E18" s="84"/>
      <c r="G18" s="84"/>
      <c r="H18" s="84"/>
      <c r="I18" s="84"/>
      <c r="J18" s="84"/>
      <c r="K18" s="84"/>
    </row>
    <row r="19" spans="1:11" s="87" customFormat="1" ht="47.25" customHeight="1">
      <c r="A19" s="89"/>
      <c r="B19" s="89"/>
      <c r="C19" s="89"/>
      <c r="D19" s="89"/>
      <c r="E19" s="89"/>
      <c r="F19" s="89"/>
      <c r="G19" s="89"/>
      <c r="H19" s="89"/>
      <c r="I19" s="84"/>
      <c r="J19" s="84"/>
      <c r="K19" s="84"/>
    </row>
    <row r="20" spans="1:11" s="87" customFormat="1" ht="24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51" customHeight="1">
      <c r="A21" s="210" t="s">
        <v>1157</v>
      </c>
      <c r="B21" s="210"/>
      <c r="C21" s="210"/>
      <c r="D21" s="210"/>
      <c r="E21" s="210"/>
      <c r="F21" s="210"/>
      <c r="G21" s="210"/>
      <c r="H21" s="210"/>
      <c r="I21" s="84"/>
      <c r="J21" s="84"/>
      <c r="K21" s="84"/>
    </row>
    <row r="22" ht="22.5" customHeight="1"/>
    <row r="23" spans="1:11" ht="55.5" customHeight="1">
      <c r="A23" s="209" t="s">
        <v>1158</v>
      </c>
      <c r="B23" s="209"/>
      <c r="C23" s="209"/>
      <c r="D23" s="209"/>
      <c r="E23" s="209"/>
      <c r="F23" s="209"/>
      <c r="G23" s="209"/>
      <c r="H23" s="209"/>
      <c r="I23" s="84"/>
      <c r="J23" s="84"/>
      <c r="K23" s="84"/>
    </row>
    <row r="27" spans="1:11" ht="18.75">
      <c r="A27" s="211" t="s">
        <v>1073</v>
      </c>
      <c r="B27" s="211"/>
      <c r="C27" s="212" t="s">
        <v>1159</v>
      </c>
      <c r="D27" s="212"/>
      <c r="E27" s="212"/>
      <c r="F27" s="212"/>
      <c r="G27" s="212"/>
      <c r="H27" s="90"/>
      <c r="I27" s="90"/>
      <c r="J27" s="90"/>
      <c r="K27" s="90"/>
    </row>
    <row r="28" spans="3:7" ht="12.75">
      <c r="C28" s="91"/>
      <c r="D28" s="91"/>
      <c r="E28" s="91"/>
      <c r="F28" s="91"/>
      <c r="G28" s="91"/>
    </row>
    <row r="29" spans="1:11" ht="18.75">
      <c r="A29" s="211" t="s">
        <v>1074</v>
      </c>
      <c r="B29" s="211"/>
      <c r="C29" s="212" t="s">
        <v>1160</v>
      </c>
      <c r="D29" s="212"/>
      <c r="E29" s="212"/>
      <c r="F29" s="212"/>
      <c r="G29" s="212"/>
      <c r="H29" s="90"/>
      <c r="I29" s="90"/>
      <c r="J29" s="90"/>
      <c r="K29" s="90"/>
    </row>
    <row r="30" spans="1:7" ht="12.75">
      <c r="A30" s="92"/>
      <c r="B30" s="92"/>
      <c r="C30" s="91"/>
      <c r="D30" s="91"/>
      <c r="E30" s="91"/>
      <c r="F30" s="91"/>
      <c r="G30" s="91"/>
    </row>
    <row r="31" spans="1:11" ht="18.75">
      <c r="A31" s="211" t="s">
        <v>1075</v>
      </c>
      <c r="B31" s="211"/>
      <c r="C31" s="212" t="s">
        <v>1161</v>
      </c>
      <c r="D31" s="212"/>
      <c r="E31" s="212"/>
      <c r="F31" s="212"/>
      <c r="G31" s="212"/>
      <c r="H31" s="90"/>
      <c r="I31" s="90"/>
      <c r="J31" s="90"/>
      <c r="K31" s="90"/>
    </row>
    <row r="32" spans="1:7" ht="12.75">
      <c r="A32" s="92"/>
      <c r="B32" s="92"/>
      <c r="C32" s="91"/>
      <c r="D32" s="91"/>
      <c r="E32" s="91"/>
      <c r="F32" s="91"/>
      <c r="G32" s="91"/>
    </row>
    <row r="33" spans="1:11" ht="18.75">
      <c r="A33" s="93" t="s">
        <v>1076</v>
      </c>
      <c r="B33" s="213" t="s">
        <v>1164</v>
      </c>
      <c r="C33" s="213"/>
      <c r="D33" s="213"/>
      <c r="E33" s="213"/>
      <c r="F33" s="213"/>
      <c r="G33" s="213"/>
      <c r="H33" s="94"/>
      <c r="I33" s="94"/>
      <c r="J33" s="94"/>
      <c r="K33" s="94"/>
    </row>
  </sheetData>
  <sheetProtection password="CF7A" sheet="1" objects="1" scenarios="1"/>
  <mergeCells count="12">
    <mergeCell ref="A31:B31"/>
    <mergeCell ref="C31:G31"/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U79"/>
  <sheetViews>
    <sheetView workbookViewId="0" topLeftCell="A30">
      <selection activeCell="A47" sqref="A47:R47"/>
    </sheetView>
  </sheetViews>
  <sheetFormatPr defaultColWidth="9.140625" defaultRowHeight="12.75" outlineLevelCol="1"/>
  <cols>
    <col min="1" max="1" width="4.28125" style="0" customWidth="1"/>
    <col min="2" max="2" width="13.140625" style="0" customWidth="1"/>
    <col min="4" max="4" width="21.00390625" style="0" customWidth="1"/>
    <col min="5" max="5" width="5.8515625" style="65" customWidth="1"/>
    <col min="6" max="6" width="4.7109375" style="15" customWidth="1"/>
    <col min="7" max="7" width="2.7109375" style="15" customWidth="1"/>
    <col min="8" max="13" width="3.7109375" style="0" customWidth="1"/>
    <col min="14" max="15" width="3.7109375" style="0" customWidth="1" outlineLevel="1"/>
    <col min="16" max="17" width="5.7109375" style="0" customWidth="1"/>
    <col min="18" max="18" width="5.7109375" style="15" customWidth="1"/>
    <col min="19" max="21" width="5.7109375" style="0" customWidth="1"/>
  </cols>
  <sheetData>
    <row r="1" spans="1:19" ht="15">
      <c r="A1" s="63" t="s">
        <v>1071</v>
      </c>
      <c r="P1" s="18" t="str">
        <f>VLOOKUP(1,dotazy!$B$3:$D$23,2,FALSE)</f>
        <v>Tour</v>
      </c>
      <c r="Q1" s="18" t="str">
        <f>VLOOKUP(1,dotazy!$B$3:$D$23,3,FALSE)</f>
        <v>mtg</v>
      </c>
      <c r="R1" s="109" t="s">
        <v>1064</v>
      </c>
      <c r="S1" s="18" t="s">
        <v>1093</v>
      </c>
    </row>
    <row r="2" spans="1:21" ht="12.75">
      <c r="A2" s="17" t="s">
        <v>1057</v>
      </c>
      <c r="B2" s="17" t="s">
        <v>1062</v>
      </c>
      <c r="C2" s="17" t="s">
        <v>1058</v>
      </c>
      <c r="D2" s="17" t="s">
        <v>1059</v>
      </c>
      <c r="E2" s="17" t="s">
        <v>0</v>
      </c>
      <c r="F2" s="17" t="s">
        <v>58</v>
      </c>
      <c r="G2" s="17" t="s">
        <v>1060</v>
      </c>
      <c r="H2" s="17" t="s">
        <v>63</v>
      </c>
      <c r="I2" s="17" t="s">
        <v>69</v>
      </c>
      <c r="J2" s="17" t="s">
        <v>72</v>
      </c>
      <c r="K2" s="17" t="s">
        <v>74</v>
      </c>
      <c r="L2" s="17" t="s">
        <v>78</v>
      </c>
      <c r="M2" s="17" t="s">
        <v>84</v>
      </c>
      <c r="N2" s="17" t="s">
        <v>89</v>
      </c>
      <c r="O2" s="17" t="s">
        <v>93</v>
      </c>
      <c r="P2" s="17" t="s">
        <v>1061</v>
      </c>
      <c r="Q2" s="108" t="s">
        <v>1063</v>
      </c>
      <c r="R2" s="145" t="e">
        <f>IF(ROUND(dotazy!$G$24+(+$S$2-$Q2)/dotazy!$H$24,0)&gt;0,ROUND(dotazy!$G$24+(+$S$2-$Q2)/dotazy!$H$24,0),0)</f>
        <v>#VALUE!</v>
      </c>
      <c r="S2" s="75">
        <f>SUM(INDEX(Q3:Q22,MATCH(A3,A3:A22),1):INDEX(Q3:Q22,MATCH(dotazy!F24,A3:A22),1))/dotazy!F24</f>
        <v>22.171875</v>
      </c>
      <c r="T2" s="17" t="s">
        <v>1083</v>
      </c>
      <c r="U2" s="17" t="s">
        <v>1084</v>
      </c>
    </row>
    <row r="3" spans="1:21" ht="12.75">
      <c r="A3" s="79">
        <v>1</v>
      </c>
      <c r="B3" s="71" t="str">
        <f>IF(E3=0,".",VLOOKUP($E3,'databáze hráčů'!$B$3:$K$472,2,FALSE))</f>
        <v>Vlček</v>
      </c>
      <c r="C3" s="71" t="str">
        <f>IF($E3=0,".",VLOOKUP($E3,'databáze hráčů'!$B$3:$K$472,3,FALSE))</f>
        <v>Petr</v>
      </c>
      <c r="D3" s="71" t="str">
        <f>IF($E3=0,".",VLOOKUP($E3,'databáze hráčů'!$B$3:$K$472,7,FALSE))</f>
        <v>MGC Hradečtí Orli</v>
      </c>
      <c r="E3" s="77">
        <v>876</v>
      </c>
      <c r="F3" s="107" t="str">
        <f>IF($E3=0,".",VLOOKUP($E3,'databáze hráčů'!$B$3:$K$472,4,FALSE))</f>
        <v>M</v>
      </c>
      <c r="G3" s="72">
        <f>IF($E3=0,".",VLOOKUP($E3,'databáze hráčů'!$B$3:$K$472,8,FALSE))</f>
        <v>2</v>
      </c>
      <c r="H3" s="162">
        <v>21</v>
      </c>
      <c r="I3" s="162">
        <v>21</v>
      </c>
      <c r="J3" s="162">
        <v>21</v>
      </c>
      <c r="K3" s="162">
        <v>20</v>
      </c>
      <c r="L3" s="162">
        <v>20</v>
      </c>
      <c r="M3" s="159">
        <v>25</v>
      </c>
      <c r="N3" s="156">
        <v>21</v>
      </c>
      <c r="O3" s="156">
        <v>24</v>
      </c>
      <c r="P3" s="73">
        <f aca="true" t="shared" si="0" ref="P3:P36">SUM(H3:O3)</f>
        <v>173</v>
      </c>
      <c r="Q3" s="74">
        <f aca="true" t="shared" si="1" ref="Q3:Q36">+P3/COUNT(H3:O3)</f>
        <v>21.625</v>
      </c>
      <c r="R3" s="145">
        <f>IF(ROUND(dotazy!$G$24+(+$S$2-$Q3)/dotazy!$H$24,0)&gt;0,ROUND(dotazy!$G$24+(+$S$2-$Q3)/dotazy!$H$24,0),0)</f>
        <v>84</v>
      </c>
      <c r="S3" s="73">
        <f aca="true" t="shared" si="2" ref="S3:S36">+COUNT(H3:O3)</f>
        <v>8</v>
      </c>
      <c r="T3" s="73">
        <f aca="true" t="shared" si="3" ref="T3:T36">MAX($H3:$O3)-MIN($H3:$O3)</f>
        <v>5</v>
      </c>
      <c r="U3" s="73">
        <f aca="true" t="shared" si="4" ref="U3:U36">LARGE($H3:$O3,2)-SMALL($H3:$O3,2)</f>
        <v>4</v>
      </c>
    </row>
    <row r="4" spans="1:21" ht="12.75">
      <c r="A4" s="79">
        <v>2</v>
      </c>
      <c r="B4" s="71" t="str">
        <f>IF(E4=0,".",VLOOKUP($E4,'databáze hráčů'!$B$3:$K$472,2,FALSE))</f>
        <v>Rendl</v>
      </c>
      <c r="C4" s="71" t="str">
        <f>IF($E4=0,".",VLOOKUP($E4,'databáze hráčů'!$B$3:$K$472,3,FALSE))</f>
        <v>Aleš</v>
      </c>
      <c r="D4" s="71" t="str">
        <f>IF($E4=0,".",VLOOKUP($E4,'databáze hráčů'!$B$3:$K$472,7,FALSE))</f>
        <v>SK GC Františkovy Lázně</v>
      </c>
      <c r="E4" s="77">
        <v>2106</v>
      </c>
      <c r="F4" s="107" t="str">
        <f>IF($E4=0,".",VLOOKUP($E4,'databáze hráčů'!$B$3:$K$472,4,FALSE))</f>
        <v>M</v>
      </c>
      <c r="G4" s="72">
        <f>IF($E4=0,".",VLOOKUP($E4,'databáze hráčů'!$B$3:$K$472,8,FALSE))</f>
        <v>3</v>
      </c>
      <c r="H4" s="162">
        <v>24</v>
      </c>
      <c r="I4" s="162">
        <v>19</v>
      </c>
      <c r="J4" s="162">
        <v>23</v>
      </c>
      <c r="K4" s="162">
        <v>21</v>
      </c>
      <c r="L4" s="162">
        <v>23</v>
      </c>
      <c r="M4" s="156">
        <v>22</v>
      </c>
      <c r="N4" s="156">
        <v>22</v>
      </c>
      <c r="O4" s="156">
        <v>21</v>
      </c>
      <c r="P4" s="73">
        <f t="shared" si="0"/>
        <v>175</v>
      </c>
      <c r="Q4" s="74">
        <f t="shared" si="1"/>
        <v>21.875</v>
      </c>
      <c r="R4" s="145">
        <f>IF(ROUND(dotazy!$G$24+(+$S$2-$Q4)/dotazy!$H$24,0)&gt;0,ROUND(dotazy!$G$24+(+$S$2-$Q4)/dotazy!$H$24,0),0)</f>
        <v>82</v>
      </c>
      <c r="S4" s="73">
        <f t="shared" si="2"/>
        <v>8</v>
      </c>
      <c r="T4" s="73">
        <f t="shared" si="3"/>
        <v>5</v>
      </c>
      <c r="U4" s="73">
        <f t="shared" si="4"/>
        <v>2</v>
      </c>
    </row>
    <row r="5" spans="1:21" ht="12.75">
      <c r="A5" s="79">
        <v>3</v>
      </c>
      <c r="B5" s="71" t="str">
        <f>IF(E5=0,".",VLOOKUP($E5,'databáze hráčů'!$B$3:$K$472,2,FALSE))</f>
        <v>Nečekal</v>
      </c>
      <c r="C5" s="71" t="str">
        <f>IF($E5=0,".",VLOOKUP($E5,'databáze hráčů'!$B$3:$K$472,3,FALSE))</f>
        <v>František</v>
      </c>
      <c r="D5" s="71" t="str">
        <f>IF($E5=0,".",VLOOKUP($E5,'databáze hráčů'!$B$3:$K$472,7,FALSE))</f>
        <v>TJ MTG Hraničář Cheb</v>
      </c>
      <c r="E5" s="77">
        <v>1249</v>
      </c>
      <c r="F5" s="107" t="str">
        <f>IF($E5=0,".",VLOOKUP($E5,'databáze hráčů'!$B$3:$K$472,4,FALSE))</f>
        <v>M</v>
      </c>
      <c r="G5" s="72">
        <f>IF($E5=0,".",VLOOKUP($E5,'databáze hráčů'!$B$3:$K$472,8,FALSE))</f>
        <v>2</v>
      </c>
      <c r="H5" s="162">
        <v>20</v>
      </c>
      <c r="I5" s="162">
        <v>23</v>
      </c>
      <c r="J5" s="162">
        <v>21</v>
      </c>
      <c r="K5" s="162">
        <v>23</v>
      </c>
      <c r="L5" s="163">
        <v>25</v>
      </c>
      <c r="M5" s="156">
        <v>21</v>
      </c>
      <c r="N5" s="156">
        <v>22</v>
      </c>
      <c r="O5" s="156">
        <v>20</v>
      </c>
      <c r="P5" s="73">
        <f t="shared" si="0"/>
        <v>175</v>
      </c>
      <c r="Q5" s="74">
        <f t="shared" si="1"/>
        <v>21.875</v>
      </c>
      <c r="R5" s="145">
        <f>IF(ROUND(dotazy!$G$24+(+$S$2-$Q5)/dotazy!$H$24,0)&gt;0,ROUND(dotazy!$G$24+(+$S$2-$Q5)/dotazy!$H$24,0),0)</f>
        <v>82</v>
      </c>
      <c r="S5" s="73">
        <f t="shared" si="2"/>
        <v>8</v>
      </c>
      <c r="T5" s="73">
        <f t="shared" si="3"/>
        <v>5</v>
      </c>
      <c r="U5" s="73">
        <f t="shared" si="4"/>
        <v>3</v>
      </c>
    </row>
    <row r="6" spans="1:21" ht="12.75">
      <c r="A6" s="79">
        <v>4</v>
      </c>
      <c r="B6" s="71" t="str">
        <f>IF(E6=0,".",VLOOKUP($E6,'databáze hráčů'!$B$3:$K$472,2,FALSE))</f>
        <v>Souček</v>
      </c>
      <c r="C6" s="71" t="str">
        <f>IF($E6=0,".",VLOOKUP($E6,'databáze hráčů'!$B$3:$K$472,3,FALSE))</f>
        <v>Pavel</v>
      </c>
      <c r="D6" s="71" t="str">
        <f>IF($E6=0,".",VLOOKUP($E6,'databáze hráčů'!$B$3:$K$472,7,FALSE))</f>
        <v>SK TEMPO Praha</v>
      </c>
      <c r="E6" s="77">
        <v>2773</v>
      </c>
      <c r="F6" s="107" t="str">
        <f>IF($E6=0,".",VLOOKUP($E6,'databáze hráčů'!$B$3:$K$472,4,FALSE))</f>
        <v>J</v>
      </c>
      <c r="G6" s="72" t="str">
        <f>IF($E6=0,".",VLOOKUP($E6,'databáze hráčů'!$B$3:$K$472,8,FALSE))</f>
        <v>M</v>
      </c>
      <c r="H6" s="162">
        <v>22</v>
      </c>
      <c r="I6" s="162">
        <v>23</v>
      </c>
      <c r="J6" s="163">
        <v>25</v>
      </c>
      <c r="K6" s="162">
        <v>22</v>
      </c>
      <c r="L6" s="162">
        <v>23</v>
      </c>
      <c r="M6" s="156">
        <v>21</v>
      </c>
      <c r="N6" s="156">
        <v>20</v>
      </c>
      <c r="O6" s="156">
        <v>23</v>
      </c>
      <c r="P6" s="73">
        <f t="shared" si="0"/>
        <v>179</v>
      </c>
      <c r="Q6" s="74">
        <f t="shared" si="1"/>
        <v>22.375</v>
      </c>
      <c r="R6" s="145">
        <f>IF(ROUND(dotazy!$G$24+(+$S$2-$Q6)/dotazy!$H$24,0)&gt;0,ROUND(dotazy!$G$24+(+$S$2-$Q6)/dotazy!$H$24,0),0)</f>
        <v>79</v>
      </c>
      <c r="S6" s="73">
        <f t="shared" si="2"/>
        <v>8</v>
      </c>
      <c r="T6" s="73">
        <f t="shared" si="3"/>
        <v>5</v>
      </c>
      <c r="U6" s="73">
        <f t="shared" si="4"/>
        <v>2</v>
      </c>
    </row>
    <row r="7" spans="1:21" ht="12.75">
      <c r="A7" s="79">
        <v>5</v>
      </c>
      <c r="B7" s="71" t="str">
        <f>IF(E7=0,".",VLOOKUP($E7,'databáze hráčů'!$B$3:$K$472,2,FALSE))</f>
        <v>Hirschmannová</v>
      </c>
      <c r="C7" s="71" t="str">
        <f>IF($E7=0,".",VLOOKUP($E7,'databáze hráčů'!$B$3:$K$472,3,FALSE))</f>
        <v>Dagmar</v>
      </c>
      <c r="D7" s="71" t="str">
        <f>IF($E7=0,".",VLOOKUP($E7,'databáze hráčů'!$B$3:$K$472,7,FALSE))</f>
        <v>SK TEMPO Praha</v>
      </c>
      <c r="E7" s="77">
        <v>597</v>
      </c>
      <c r="F7" s="107" t="str">
        <f>IF($E7=0,".",VLOOKUP($E7,'databáze hráčů'!$B$3:$K$472,4,FALSE))</f>
        <v>Z</v>
      </c>
      <c r="G7" s="72" t="str">
        <f>IF($E7=0,".",VLOOKUP($E7,'databáze hráčů'!$B$3:$K$472,8,FALSE))</f>
        <v>M</v>
      </c>
      <c r="H7" s="162">
        <v>23</v>
      </c>
      <c r="I7" s="162">
        <v>24</v>
      </c>
      <c r="J7" s="163">
        <v>26</v>
      </c>
      <c r="K7" s="162">
        <v>21</v>
      </c>
      <c r="L7" s="162">
        <v>21</v>
      </c>
      <c r="M7" s="156">
        <v>23</v>
      </c>
      <c r="N7" s="156">
        <v>20</v>
      </c>
      <c r="O7" s="156">
        <v>21</v>
      </c>
      <c r="P7" s="73">
        <f t="shared" si="0"/>
        <v>179</v>
      </c>
      <c r="Q7" s="74">
        <f t="shared" si="1"/>
        <v>22.375</v>
      </c>
      <c r="R7" s="145">
        <f>IF(ROUND(dotazy!$G$24+(+$S$2-$Q7)/dotazy!$H$24,0)&gt;0,ROUND(dotazy!$G$24+(+$S$2-$Q7)/dotazy!$H$24,0),0)</f>
        <v>79</v>
      </c>
      <c r="S7" s="73">
        <f t="shared" si="2"/>
        <v>8</v>
      </c>
      <c r="T7" s="73">
        <f t="shared" si="3"/>
        <v>6</v>
      </c>
      <c r="U7" s="73">
        <f t="shared" si="4"/>
        <v>3</v>
      </c>
    </row>
    <row r="8" spans="1:21" ht="12.75">
      <c r="A8" s="79">
        <v>6</v>
      </c>
      <c r="B8" s="71" t="str">
        <f>IF(E8=0,".",VLOOKUP($E8,'databáze hráčů'!$B$3:$K$472,2,FALSE))</f>
        <v>Dočkalová</v>
      </c>
      <c r="C8" s="71" t="str">
        <f>IF($E8=0,".",VLOOKUP($E8,'databáze hráčů'!$B$3:$K$472,3,FALSE))</f>
        <v>Jana</v>
      </c>
      <c r="D8" s="71" t="str">
        <f>IF($E8=0,".",VLOOKUP($E8,'databáze hráčů'!$B$3:$K$472,7,FALSE))</f>
        <v>SK GC Františkovy Lázně</v>
      </c>
      <c r="E8" s="77">
        <v>1689</v>
      </c>
      <c r="F8" s="107" t="str">
        <f>IF($E8=0,".",VLOOKUP($E8,'databáze hráčů'!$B$3:$K$472,4,FALSE))</f>
        <v>Z</v>
      </c>
      <c r="G8" s="72" t="str">
        <f>IF($E8=0,".",VLOOKUP($E8,'databáze hráčů'!$B$3:$K$472,8,FALSE))</f>
        <v>M</v>
      </c>
      <c r="H8" s="163">
        <v>25</v>
      </c>
      <c r="I8" s="162">
        <v>21</v>
      </c>
      <c r="J8" s="162">
        <v>23</v>
      </c>
      <c r="K8" s="162">
        <v>22</v>
      </c>
      <c r="L8" s="162">
        <v>21</v>
      </c>
      <c r="M8" s="156">
        <v>22</v>
      </c>
      <c r="N8" s="156">
        <v>22</v>
      </c>
      <c r="O8" s="156">
        <v>23</v>
      </c>
      <c r="P8" s="73">
        <f t="shared" si="0"/>
        <v>179</v>
      </c>
      <c r="Q8" s="74">
        <f t="shared" si="1"/>
        <v>22.375</v>
      </c>
      <c r="R8" s="145">
        <f>IF(ROUND(dotazy!$G$24+(+$S$2-$Q8)/dotazy!$H$24,0)&gt;0,ROUND(dotazy!$G$24+(+$S$2-$Q8)/dotazy!$H$24,0),0)</f>
        <v>79</v>
      </c>
      <c r="S8" s="73">
        <f t="shared" si="2"/>
        <v>8</v>
      </c>
      <c r="T8" s="73">
        <f t="shared" si="3"/>
        <v>4</v>
      </c>
      <c r="U8" s="73">
        <f t="shared" si="4"/>
        <v>2</v>
      </c>
    </row>
    <row r="9" spans="1:21" ht="12.75">
      <c r="A9" s="79">
        <v>7</v>
      </c>
      <c r="B9" s="71" t="str">
        <f>IF(E9=0,".",VLOOKUP($E9,'databáze hráčů'!$B$3:$K$472,2,FALSE))</f>
        <v>Hála</v>
      </c>
      <c r="C9" s="71" t="str">
        <f>IF($E9=0,".",VLOOKUP($E9,'databáze hráčů'!$B$3:$K$472,3,FALSE))</f>
        <v>Jan</v>
      </c>
      <c r="D9" s="71" t="str">
        <f>IF($E9=0,".",VLOOKUP($E9,'databáze hráčů'!$B$3:$K$472,7,FALSE))</f>
        <v>SK GC Františkovy Lázně</v>
      </c>
      <c r="E9" s="77">
        <v>230</v>
      </c>
      <c r="F9" s="107" t="str">
        <f>IF($E9=0,".",VLOOKUP($E9,'databáze hráčů'!$B$3:$K$472,4,FALSE))</f>
        <v>S</v>
      </c>
      <c r="G9" s="72">
        <f>IF($E9=0,".",VLOOKUP($E9,'databáze hráčů'!$B$3:$K$472,8,FALSE))</f>
        <v>1</v>
      </c>
      <c r="H9" s="162">
        <v>22</v>
      </c>
      <c r="I9" s="162">
        <v>23</v>
      </c>
      <c r="J9" s="162">
        <v>22</v>
      </c>
      <c r="K9" s="162">
        <v>24</v>
      </c>
      <c r="L9" s="162">
        <v>20</v>
      </c>
      <c r="M9" s="158">
        <v>23</v>
      </c>
      <c r="N9" s="156">
        <v>23</v>
      </c>
      <c r="O9" s="156">
        <v>22</v>
      </c>
      <c r="P9" s="73">
        <f t="shared" si="0"/>
        <v>179</v>
      </c>
      <c r="Q9" s="74">
        <f t="shared" si="1"/>
        <v>22.375</v>
      </c>
      <c r="R9" s="145">
        <f>IF(ROUND(dotazy!$G$24+(+$S$2-$Q9)/dotazy!$H$24,0)&gt;0,ROUND(dotazy!$G$24+(+$S$2-$Q9)/dotazy!$H$24,0),0)</f>
        <v>79</v>
      </c>
      <c r="S9" s="73">
        <f t="shared" si="2"/>
        <v>8</v>
      </c>
      <c r="T9" s="73">
        <f t="shared" si="3"/>
        <v>4</v>
      </c>
      <c r="U9" s="73">
        <f t="shared" si="4"/>
        <v>1</v>
      </c>
    </row>
    <row r="10" spans="1:21" ht="12.75">
      <c r="A10" s="79">
        <v>8</v>
      </c>
      <c r="B10" s="71" t="str">
        <f>IF(E10=0,".",VLOOKUP($E10,'databáze hráčů'!$B$3:$K$472,2,FALSE))</f>
        <v>Souček</v>
      </c>
      <c r="C10" s="71" t="str">
        <f>IF($E10=0,".",VLOOKUP($E10,'databáze hráčů'!$B$3:$K$472,3,FALSE))</f>
        <v>Milan</v>
      </c>
      <c r="D10" s="71" t="str">
        <f>IF($E10=0,".",VLOOKUP($E10,'databáze hráčů'!$B$3:$K$472,7,FALSE))</f>
        <v>GC 85 Rakovník</v>
      </c>
      <c r="E10" s="77">
        <v>1101</v>
      </c>
      <c r="F10" s="107" t="s">
        <v>104</v>
      </c>
      <c r="G10" s="72" t="str">
        <f>IF($E10=0,".",VLOOKUP($E10,'databáze hráčů'!$B$3:$K$472,8,FALSE))</f>
        <v>M</v>
      </c>
      <c r="H10" s="162">
        <v>23</v>
      </c>
      <c r="I10" s="162">
        <v>23</v>
      </c>
      <c r="J10" s="162">
        <v>22</v>
      </c>
      <c r="K10" s="162">
        <v>23</v>
      </c>
      <c r="L10" s="161">
        <v>27</v>
      </c>
      <c r="M10" s="156">
        <v>20</v>
      </c>
      <c r="N10" s="156">
        <v>21</v>
      </c>
      <c r="O10" s="156">
        <v>21</v>
      </c>
      <c r="P10" s="73">
        <f t="shared" si="0"/>
        <v>180</v>
      </c>
      <c r="Q10" s="74">
        <f t="shared" si="1"/>
        <v>22.5</v>
      </c>
      <c r="R10" s="145">
        <f>IF(ROUND(dotazy!$G$24+(+$S$2-$Q10)/dotazy!$H$24,0)&gt;0,ROUND(dotazy!$G$24+(+$S$2-$Q10)/dotazy!$H$24,0),0)</f>
        <v>78</v>
      </c>
      <c r="S10" s="73">
        <f t="shared" si="2"/>
        <v>8</v>
      </c>
      <c r="T10" s="73">
        <f t="shared" si="3"/>
        <v>7</v>
      </c>
      <c r="U10" s="73">
        <f t="shared" si="4"/>
        <v>2</v>
      </c>
    </row>
    <row r="11" spans="1:21" ht="12.75">
      <c r="A11" s="79">
        <v>9</v>
      </c>
      <c r="B11" s="71" t="str">
        <f>IF(E11=0,".",VLOOKUP($E11,'databáze hráčů'!$B$3:$K$472,2,FALSE))</f>
        <v>Lisa</v>
      </c>
      <c r="C11" s="71" t="str">
        <f>IF($E11=0,".",VLOOKUP($E11,'databáze hráčů'!$B$3:$K$472,3,FALSE))</f>
        <v>Miroslav</v>
      </c>
      <c r="D11" s="71" t="s">
        <v>108</v>
      </c>
      <c r="E11" s="77">
        <v>1113</v>
      </c>
      <c r="F11" s="107" t="str">
        <f>IF($E11=0,".",VLOOKUP($E11,'databáze hráčů'!$B$3:$K$472,4,FALSE))</f>
        <v>M</v>
      </c>
      <c r="G11" s="72">
        <f>IF($E11=0,".",VLOOKUP($E11,'databáze hráčů'!$B$3:$K$472,8,FALSE))</f>
        <v>1</v>
      </c>
      <c r="H11" s="163">
        <v>25</v>
      </c>
      <c r="I11" s="162">
        <v>23</v>
      </c>
      <c r="J11" s="162">
        <v>21</v>
      </c>
      <c r="K11" s="162">
        <v>23</v>
      </c>
      <c r="L11" s="162">
        <v>22</v>
      </c>
      <c r="M11" s="158">
        <v>24</v>
      </c>
      <c r="N11" s="158">
        <v>23</v>
      </c>
      <c r="O11" s="158">
        <v>20</v>
      </c>
      <c r="P11" s="73">
        <f t="shared" si="0"/>
        <v>181</v>
      </c>
      <c r="Q11" s="74">
        <f t="shared" si="1"/>
        <v>22.625</v>
      </c>
      <c r="R11" s="145">
        <f>IF(ROUND(dotazy!$G$24+(+$S$2-$Q11)/dotazy!$H$24,0)&gt;0,ROUND(dotazy!$G$24+(+$S$2-$Q11)/dotazy!$H$24,0),0)</f>
        <v>77</v>
      </c>
      <c r="S11" s="73">
        <f t="shared" si="2"/>
        <v>8</v>
      </c>
      <c r="T11" s="73">
        <f t="shared" si="3"/>
        <v>5</v>
      </c>
      <c r="U11" s="73">
        <f t="shared" si="4"/>
        <v>3</v>
      </c>
    </row>
    <row r="12" spans="1:21" ht="12.75">
      <c r="A12" s="79">
        <v>10</v>
      </c>
      <c r="B12" s="71" t="str">
        <f>IF(E12=0,".",VLOOKUP($E12,'databáze hráčů'!$B$3:$K$472,2,FALSE))</f>
        <v>Hybner</v>
      </c>
      <c r="C12" s="71" t="str">
        <f>IF($E12=0,".",VLOOKUP($E12,'databáze hráčů'!$B$3:$K$472,3,FALSE))</f>
        <v>Robert</v>
      </c>
      <c r="D12" s="71" t="str">
        <f>IF($E12=0,".",VLOOKUP($E12,'databáze hráčů'!$B$3:$K$472,7,FALSE))</f>
        <v>SMG 2000 Ústí n. L.</v>
      </c>
      <c r="E12" s="77">
        <v>579</v>
      </c>
      <c r="F12" s="107" t="str">
        <f>IF($E12=0,".",VLOOKUP($E12,'databáze hráčů'!$B$3:$K$472,4,FALSE))</f>
        <v>M</v>
      </c>
      <c r="G12" s="72">
        <f>IF($E12=0,".",VLOOKUP($E12,'databáze hráčů'!$B$3:$K$472,8,FALSE))</f>
        <v>1</v>
      </c>
      <c r="H12" s="161">
        <v>28</v>
      </c>
      <c r="I12" s="162">
        <v>21</v>
      </c>
      <c r="J12" s="162">
        <v>23</v>
      </c>
      <c r="K12" s="162">
        <v>22</v>
      </c>
      <c r="L12" s="162">
        <v>23</v>
      </c>
      <c r="M12" s="156">
        <v>20</v>
      </c>
      <c r="N12" s="156">
        <v>22</v>
      </c>
      <c r="O12" s="156">
        <v>22</v>
      </c>
      <c r="P12" s="73">
        <f t="shared" si="0"/>
        <v>181</v>
      </c>
      <c r="Q12" s="74">
        <f t="shared" si="1"/>
        <v>22.625</v>
      </c>
      <c r="R12" s="145">
        <f>IF(ROUND(dotazy!$G$24+(+$S$2-$Q12)/dotazy!$H$24,0)&gt;0,ROUND(dotazy!$G$24+(+$S$2-$Q12)/dotazy!$H$24,0),0)</f>
        <v>77</v>
      </c>
      <c r="S12" s="73">
        <f t="shared" si="2"/>
        <v>8</v>
      </c>
      <c r="T12" s="73">
        <f t="shared" si="3"/>
        <v>8</v>
      </c>
      <c r="U12" s="73">
        <f t="shared" si="4"/>
        <v>2</v>
      </c>
    </row>
    <row r="13" spans="1:21" ht="12.75">
      <c r="A13" s="79">
        <v>11</v>
      </c>
      <c r="B13" s="71" t="str">
        <f>IF(E13=0,".",VLOOKUP($E13,'databáze hráčů'!$B$3:$K$472,2,FALSE))</f>
        <v>Pokorný</v>
      </c>
      <c r="C13" s="71" t="str">
        <f>IF($E13=0,".",VLOOKUP($E13,'databáze hráčů'!$B$3:$K$472,3,FALSE))</f>
        <v>Bohumil</v>
      </c>
      <c r="D13" s="71" t="str">
        <f>IF($E13=0,".",VLOOKUP($E13,'databáze hráčů'!$B$3:$K$472,7,FALSE))</f>
        <v>SMG 2000 Ústí n. L.</v>
      </c>
      <c r="E13" s="77">
        <v>1030</v>
      </c>
      <c r="F13" s="107" t="str">
        <f>IF($E13=0,".",VLOOKUP($E13,'databáze hráčů'!$B$3:$K$472,4,FALSE))</f>
        <v>S</v>
      </c>
      <c r="G13" s="72">
        <f>IF($E13=0,".",VLOOKUP($E13,'databáze hráčů'!$B$3:$K$472,8,FALSE))</f>
        <v>1</v>
      </c>
      <c r="H13" s="162">
        <v>23</v>
      </c>
      <c r="I13" s="162">
        <v>21</v>
      </c>
      <c r="J13" s="162">
        <v>23</v>
      </c>
      <c r="K13" s="162">
        <v>23</v>
      </c>
      <c r="L13" s="162">
        <v>23</v>
      </c>
      <c r="M13" s="156">
        <v>22</v>
      </c>
      <c r="N13" s="156">
        <v>24</v>
      </c>
      <c r="O13" s="156">
        <v>23</v>
      </c>
      <c r="P13" s="73">
        <f t="shared" si="0"/>
        <v>182</v>
      </c>
      <c r="Q13" s="74">
        <f t="shared" si="1"/>
        <v>22.75</v>
      </c>
      <c r="R13" s="145">
        <f>IF(ROUND(dotazy!$G$24+(+$S$2-$Q13)/dotazy!$H$24,0)&gt;0,ROUND(dotazy!$G$24+(+$S$2-$Q13)/dotazy!$H$24,0),0)</f>
        <v>76</v>
      </c>
      <c r="S13" s="73">
        <f t="shared" si="2"/>
        <v>8</v>
      </c>
      <c r="T13" s="73">
        <f t="shared" si="3"/>
        <v>3</v>
      </c>
      <c r="U13" s="73">
        <f t="shared" si="4"/>
        <v>1</v>
      </c>
    </row>
    <row r="14" spans="1:21" ht="12.75">
      <c r="A14" s="79">
        <v>12</v>
      </c>
      <c r="B14" s="71" t="str">
        <f>IF(E14=0,".",VLOOKUP($E14,'databáze hráčů'!$B$3:$K$472,2,FALSE))</f>
        <v>Šlapák</v>
      </c>
      <c r="C14" s="71" t="str">
        <f>IF($E14=0,".",VLOOKUP($E14,'databáze hráčů'!$B$3:$K$472,3,FALSE))</f>
        <v>Michal</v>
      </c>
      <c r="D14" s="71" t="str">
        <f>IF($E14=0,".",VLOOKUP($E14,'databáze hráčů'!$B$3:$K$472,7,FALSE))</f>
        <v>GC 85 Rakovník</v>
      </c>
      <c r="E14" s="77">
        <v>2038</v>
      </c>
      <c r="F14" s="107" t="str">
        <f>IF($E14=0,".",VLOOKUP($E14,'databáze hráčů'!$B$3:$K$472,4,FALSE))</f>
        <v>M</v>
      </c>
      <c r="G14" s="72">
        <f>IF($E14=0,".",VLOOKUP($E14,'databáze hráčů'!$B$3:$K$472,8,FALSE))</f>
        <v>3</v>
      </c>
      <c r="H14" s="161">
        <v>27</v>
      </c>
      <c r="I14" s="162">
        <v>24</v>
      </c>
      <c r="J14" s="162">
        <v>24</v>
      </c>
      <c r="K14" s="163">
        <v>25</v>
      </c>
      <c r="L14" s="162">
        <v>21</v>
      </c>
      <c r="M14" s="158">
        <v>22</v>
      </c>
      <c r="N14" s="158">
        <v>20</v>
      </c>
      <c r="O14" s="158">
        <v>21</v>
      </c>
      <c r="P14" s="80">
        <f>SUM(H14:O14)</f>
        <v>184</v>
      </c>
      <c r="Q14" s="74">
        <f>+P14/COUNT(H14:O14)</f>
        <v>23</v>
      </c>
      <c r="R14" s="145">
        <f>IF(ROUND(dotazy!$G$24+(+$S$2-$Q14)/dotazy!$H$24,0)&gt;0,ROUND(dotazy!$G$24+(+$S$2-$Q14)/dotazy!$H$24,0),0)</f>
        <v>74</v>
      </c>
      <c r="S14" s="73">
        <f>+COUNT(H14:O14)</f>
        <v>8</v>
      </c>
      <c r="T14" s="73">
        <f>MAX($H14:$O14)-MIN($H14:$O14)</f>
        <v>7</v>
      </c>
      <c r="U14" s="73">
        <f>LARGE($H14:$O14,2)-SMALL($H14:$O14,2)</f>
        <v>4</v>
      </c>
    </row>
    <row r="15" spans="1:21" ht="12.75">
      <c r="A15" s="79">
        <v>13</v>
      </c>
      <c r="B15" s="71" t="str">
        <f>IF(E15=0,".",VLOOKUP($E15,'databáze hráčů'!$B$3:$K$472,2,FALSE))</f>
        <v>Bireš</v>
      </c>
      <c r="C15" s="71" t="str">
        <f>IF($E15=0,".",VLOOKUP($E15,'databáze hráčů'!$B$3:$K$472,3,FALSE))</f>
        <v>Jan</v>
      </c>
      <c r="D15" s="71" t="str">
        <f>IF($E15=0,".",VLOOKUP($E15,'databáze hráčů'!$B$3:$K$472,7,FALSE))</f>
        <v>SK GC Františkovy Lázně</v>
      </c>
      <c r="E15" s="77">
        <v>652</v>
      </c>
      <c r="F15" s="107" t="str">
        <f>IF($E15=0,".",VLOOKUP($E15,'databáze hráčů'!$B$3:$K$472,4,FALSE))</f>
        <v>S</v>
      </c>
      <c r="G15" s="72" t="str">
        <f>IF($E15=0,".",VLOOKUP($E15,'databáze hráčů'!$B$3:$K$472,8,FALSE))</f>
        <v>M</v>
      </c>
      <c r="H15" s="162">
        <v>24</v>
      </c>
      <c r="I15" s="162">
        <v>22</v>
      </c>
      <c r="J15" s="162">
        <v>24</v>
      </c>
      <c r="K15" s="162">
        <v>19</v>
      </c>
      <c r="L15" s="161">
        <v>27</v>
      </c>
      <c r="M15" s="156">
        <v>19</v>
      </c>
      <c r="N15" s="156">
        <v>23</v>
      </c>
      <c r="O15" s="153">
        <v>26</v>
      </c>
      <c r="P15" s="73">
        <f t="shared" si="0"/>
        <v>184</v>
      </c>
      <c r="Q15" s="74">
        <f t="shared" si="1"/>
        <v>23</v>
      </c>
      <c r="R15" s="145">
        <f>IF(ROUND(dotazy!$G$24+(+$S$2-$Q15)/dotazy!$H$24,0)&gt;0,ROUND(dotazy!$G$24+(+$S$2-$Q15)/dotazy!$H$24,0),0)</f>
        <v>74</v>
      </c>
      <c r="S15" s="73">
        <f t="shared" si="2"/>
        <v>8</v>
      </c>
      <c r="T15" s="73">
        <f t="shared" si="3"/>
        <v>8</v>
      </c>
      <c r="U15" s="73">
        <f t="shared" si="4"/>
        <v>7</v>
      </c>
    </row>
    <row r="16" spans="1:21" ht="12.75">
      <c r="A16" s="79">
        <v>14</v>
      </c>
      <c r="B16" s="71" t="str">
        <f>IF(E16=0,".",VLOOKUP($E16,'databáze hráčů'!$B$3:$K$472,2,FALSE))</f>
        <v>Andr</v>
      </c>
      <c r="C16" s="71" t="str">
        <f>IF($E16=0,".",VLOOKUP($E16,'databáze hráčů'!$B$3:$K$472,3,FALSE))</f>
        <v>Zdeněk</v>
      </c>
      <c r="D16" s="71" t="str">
        <f>IF($E16=0,".",VLOOKUP($E16,'databáze hráčů'!$B$3:$K$472,7,FALSE))</f>
        <v>GC 85 Rakovník</v>
      </c>
      <c r="E16" s="77">
        <v>1100</v>
      </c>
      <c r="F16" s="107" t="s">
        <v>104</v>
      </c>
      <c r="G16" s="72" t="str">
        <f>IF($E16=0,".",VLOOKUP($E16,'databáze hráčů'!$B$3:$K$472,8,FALSE))</f>
        <v>M</v>
      </c>
      <c r="H16" s="164">
        <v>29</v>
      </c>
      <c r="I16" s="162">
        <v>23</v>
      </c>
      <c r="J16" s="162">
        <v>24</v>
      </c>
      <c r="K16" s="163">
        <v>25</v>
      </c>
      <c r="L16" s="166">
        <v>18</v>
      </c>
      <c r="M16" s="158">
        <v>22</v>
      </c>
      <c r="N16" s="158">
        <v>23</v>
      </c>
      <c r="O16" s="158">
        <v>20</v>
      </c>
      <c r="P16" s="80">
        <f t="shared" si="0"/>
        <v>184</v>
      </c>
      <c r="Q16" s="74">
        <f t="shared" si="1"/>
        <v>23</v>
      </c>
      <c r="R16" s="145">
        <f>IF(ROUND(dotazy!$G$24+(+$S$2-$Q16)/dotazy!$H$24,0)&gt;0,ROUND(dotazy!$G$24+(+$S$2-$Q16)/dotazy!$H$24,0),0)</f>
        <v>74</v>
      </c>
      <c r="S16" s="73">
        <f t="shared" si="2"/>
        <v>8</v>
      </c>
      <c r="T16" s="73">
        <f t="shared" si="3"/>
        <v>11</v>
      </c>
      <c r="U16" s="73">
        <f t="shared" si="4"/>
        <v>5</v>
      </c>
    </row>
    <row r="17" spans="1:21" ht="12.75">
      <c r="A17" s="79">
        <v>15</v>
      </c>
      <c r="B17" s="71" t="str">
        <f>IF(E17=0,".",VLOOKUP($E17,'databáze hráčů'!$B$3:$K$472,2,FALSE))</f>
        <v>Kuthan</v>
      </c>
      <c r="C17" s="71" t="str">
        <f>IF($E17=0,".",VLOOKUP($E17,'databáze hráčů'!$B$3:$K$472,3,FALSE))</f>
        <v>Vít</v>
      </c>
      <c r="D17" s="71" t="str">
        <f>IF($E17=0,".",VLOOKUP($E17,'databáze hráčů'!$B$3:$K$472,7,FALSE))</f>
        <v>MGC Plzeň</v>
      </c>
      <c r="E17" s="77">
        <v>3034</v>
      </c>
      <c r="F17" s="107" t="str">
        <f>IF($E17=0,".",VLOOKUP($E17,'databáze hráčů'!$B$3:$K$472,4,FALSE))</f>
        <v>M</v>
      </c>
      <c r="G17" s="72">
        <f>IF($E17=0,".",VLOOKUP($E17,'databáze hráčů'!$B$3:$K$472,8,FALSE))</f>
        <v>3</v>
      </c>
      <c r="H17" s="163">
        <v>25</v>
      </c>
      <c r="I17" s="162">
        <v>23</v>
      </c>
      <c r="J17" s="162">
        <v>21</v>
      </c>
      <c r="K17" s="162">
        <v>22</v>
      </c>
      <c r="L17" s="162">
        <v>23</v>
      </c>
      <c r="M17" s="158">
        <v>23</v>
      </c>
      <c r="N17" s="159">
        <v>27</v>
      </c>
      <c r="O17" s="158">
        <v>21</v>
      </c>
      <c r="P17" s="80">
        <f>SUM(H17:O17)</f>
        <v>185</v>
      </c>
      <c r="Q17" s="74">
        <f>+P17/COUNT(H17:O17)</f>
        <v>23.125</v>
      </c>
      <c r="R17" s="145">
        <f>IF(ROUND(dotazy!$G$24+(+$S$2-$Q17)/dotazy!$H$24,0)&gt;0,ROUND(dotazy!$G$24+(+$S$2-$Q17)/dotazy!$H$24,0),0)</f>
        <v>74</v>
      </c>
      <c r="S17" s="73">
        <f>+COUNT(H17:O17)</f>
        <v>8</v>
      </c>
      <c r="T17" s="73">
        <f>MAX($H17:$O17)-MIN($H17:$O17)</f>
        <v>6</v>
      </c>
      <c r="U17" s="73">
        <f>LARGE($H17:$O17,2)-SMALL($H17:$O17,2)</f>
        <v>4</v>
      </c>
    </row>
    <row r="18" spans="1:21" ht="12.75">
      <c r="A18" s="79">
        <v>16</v>
      </c>
      <c r="B18" s="71" t="str">
        <f>IF(E18=0,".",VLOOKUP($E18,'databáze hráčů'!$B$3:$K$472,2,FALSE))</f>
        <v>Nepimach</v>
      </c>
      <c r="C18" s="71" t="str">
        <f>IF($E18=0,".",VLOOKUP($E18,'databáze hráčů'!$B$3:$K$472,3,FALSE))</f>
        <v>Luboš</v>
      </c>
      <c r="D18" s="71" t="str">
        <f>IF($E18=0,".",VLOOKUP($E18,'databáze hráčů'!$B$3:$K$472,7,FALSE))</f>
        <v>MG SEBA Tanvald</v>
      </c>
      <c r="E18" s="77">
        <v>860</v>
      </c>
      <c r="F18" s="107" t="str">
        <f>IF($E18=0,".",VLOOKUP($E18,'databáze hráčů'!$B$3:$K$472,4,FALSE))</f>
        <v>S</v>
      </c>
      <c r="G18" s="72">
        <f>IF($E18=0,".",VLOOKUP($E18,'databáze hráčů'!$B$3:$K$472,8,FALSE))</f>
        <v>1</v>
      </c>
      <c r="H18" s="162">
        <v>23</v>
      </c>
      <c r="I18" s="163">
        <v>25</v>
      </c>
      <c r="J18" s="162">
        <v>22</v>
      </c>
      <c r="K18" s="162">
        <v>19</v>
      </c>
      <c r="L18" s="164">
        <v>29</v>
      </c>
      <c r="M18" s="153">
        <v>25</v>
      </c>
      <c r="N18" s="156">
        <v>20</v>
      </c>
      <c r="O18" s="156">
        <v>22</v>
      </c>
      <c r="P18" s="73">
        <f t="shared" si="0"/>
        <v>185</v>
      </c>
      <c r="Q18" s="74">
        <f t="shared" si="1"/>
        <v>23.125</v>
      </c>
      <c r="R18" s="145">
        <f>IF(ROUND(dotazy!$G$24+(+$S$2-$Q18)/dotazy!$H$24,0)&gt;0,ROUND(dotazy!$G$24+(+$S$2-$Q18)/dotazy!$H$24,0),0)</f>
        <v>74</v>
      </c>
      <c r="S18" s="73">
        <f t="shared" si="2"/>
        <v>8</v>
      </c>
      <c r="T18" s="73">
        <f t="shared" si="3"/>
        <v>10</v>
      </c>
      <c r="U18" s="73">
        <f t="shared" si="4"/>
        <v>5</v>
      </c>
    </row>
    <row r="19" spans="1:21" ht="12.75">
      <c r="A19" s="79">
        <v>17</v>
      </c>
      <c r="B19" s="71" t="str">
        <f>IF(E19=0,".",VLOOKUP($E19,'databáze hráčů'!$B$3:$K$472,2,FALSE))</f>
        <v>Šobor</v>
      </c>
      <c r="C19" s="71" t="str">
        <f>IF($E19=0,".",VLOOKUP($E19,'databáze hráčů'!$B$3:$K$472,3,FALSE))</f>
        <v>Jan</v>
      </c>
      <c r="D19" s="71" t="str">
        <f>IF($E19=0,".",VLOOKUP($E19,'databáze hráčů'!$B$3:$K$472,7,FALSE))</f>
        <v>SK TEMPO Praha</v>
      </c>
      <c r="E19" s="77">
        <v>727</v>
      </c>
      <c r="F19" s="107" t="str">
        <f>IF($E19=0,".",VLOOKUP($E19,'databáze hráčů'!$B$3:$K$472,4,FALSE))</f>
        <v>S</v>
      </c>
      <c r="G19" s="72">
        <f>IF($E19=0,".",VLOOKUP($E19,'databáze hráčů'!$B$3:$K$472,8,FALSE))</f>
        <v>3</v>
      </c>
      <c r="H19" s="163">
        <v>26</v>
      </c>
      <c r="I19" s="162">
        <v>23</v>
      </c>
      <c r="J19" s="163">
        <v>26</v>
      </c>
      <c r="K19" s="162">
        <v>23</v>
      </c>
      <c r="L19" s="162">
        <v>21</v>
      </c>
      <c r="M19" s="156">
        <v>24</v>
      </c>
      <c r="N19" s="156">
        <v>22</v>
      </c>
      <c r="O19" s="156">
        <v>21</v>
      </c>
      <c r="P19" s="73">
        <f t="shared" si="0"/>
        <v>186</v>
      </c>
      <c r="Q19" s="74">
        <f t="shared" si="1"/>
        <v>23.25</v>
      </c>
      <c r="R19" s="145">
        <f>IF(ROUND(dotazy!$G$24+(+$S$2-$Q19)/dotazy!$H$24,0)&gt;0,ROUND(dotazy!$G$24+(+$S$2-$Q19)/dotazy!$H$24,0),0)</f>
        <v>73</v>
      </c>
      <c r="S19" s="73">
        <f t="shared" si="2"/>
        <v>8</v>
      </c>
      <c r="T19" s="73">
        <f t="shared" si="3"/>
        <v>5</v>
      </c>
      <c r="U19" s="73">
        <f t="shared" si="4"/>
        <v>5</v>
      </c>
    </row>
    <row r="20" spans="1:21" ht="12.75">
      <c r="A20" s="79">
        <v>18</v>
      </c>
      <c r="B20" s="71" t="str">
        <f>IF(E20=0,".",VLOOKUP($E20,'databáze hráčů'!$B$3:$K$472,2,FALSE))</f>
        <v>Míka</v>
      </c>
      <c r="C20" s="71" t="str">
        <f>IF($E20=0,".",VLOOKUP($E20,'databáze hráčů'!$B$3:$K$472,3,FALSE))</f>
        <v>Jiří</v>
      </c>
      <c r="D20" s="71" t="str">
        <f>IF($E20=0,".",VLOOKUP($E20,'databáze hráčů'!$B$3:$K$472,7,FALSE))</f>
        <v>SK GC Františkovy Lázně</v>
      </c>
      <c r="E20" s="77">
        <v>2164</v>
      </c>
      <c r="F20" s="107" t="str">
        <f>IF($E20=0,".",VLOOKUP($E20,'databáze hráčů'!$B$3:$K$472,4,FALSE))</f>
        <v>M</v>
      </c>
      <c r="G20" s="72">
        <f>IF($E20=0,".",VLOOKUP($E20,'databáze hráčů'!$B$3:$K$472,8,FALSE))</f>
        <v>2</v>
      </c>
      <c r="H20" s="163">
        <v>26</v>
      </c>
      <c r="I20" s="162">
        <v>21</v>
      </c>
      <c r="J20" s="162">
        <v>21</v>
      </c>
      <c r="K20" s="162">
        <v>23</v>
      </c>
      <c r="L20" s="161">
        <v>28</v>
      </c>
      <c r="M20" s="158">
        <v>23</v>
      </c>
      <c r="N20" s="158">
        <v>21</v>
      </c>
      <c r="O20" s="158">
        <v>23</v>
      </c>
      <c r="P20" s="80">
        <f t="shared" si="0"/>
        <v>186</v>
      </c>
      <c r="Q20" s="74">
        <f t="shared" si="1"/>
        <v>23.25</v>
      </c>
      <c r="R20" s="145">
        <f>IF(ROUND(dotazy!$G$24+(+$S$2-$Q20)/dotazy!$H$24,0)&gt;0,ROUND(dotazy!$G$24+(+$S$2-$Q20)/dotazy!$H$24,0),0)</f>
        <v>73</v>
      </c>
      <c r="S20" s="73">
        <f t="shared" si="2"/>
        <v>8</v>
      </c>
      <c r="T20" s="73">
        <f t="shared" si="3"/>
        <v>7</v>
      </c>
      <c r="U20" s="73">
        <f t="shared" si="4"/>
        <v>5</v>
      </c>
    </row>
    <row r="21" spans="1:21" ht="12.75">
      <c r="A21" s="79">
        <v>19</v>
      </c>
      <c r="B21" s="71" t="str">
        <f>IF(E21=0,".",VLOOKUP($E21,'databáze hráčů'!$B$3:$K$472,2,FALSE))</f>
        <v>Kašpar</v>
      </c>
      <c r="C21" s="71" t="str">
        <f>IF($E21=0,".",VLOOKUP($E21,'databáze hráčů'!$B$3:$K$472,3,FALSE))</f>
        <v>Milouš</v>
      </c>
      <c r="D21" s="71" t="str">
        <f>IF($E21=0,".",VLOOKUP($E21,'databáze hráčů'!$B$3:$K$472,7,FALSE))</f>
        <v>MG SEBA Tanvald</v>
      </c>
      <c r="E21" s="77">
        <v>877</v>
      </c>
      <c r="F21" s="107" t="str">
        <f>IF($E21=0,".",VLOOKUP($E21,'databáze hráčů'!$B$3:$K$472,4,FALSE))</f>
        <v>S</v>
      </c>
      <c r="G21" s="72">
        <f>IF($E21=0,".",VLOOKUP($E21,'databáze hráčů'!$B$3:$K$472,8,FALSE))</f>
        <v>1</v>
      </c>
      <c r="H21" s="163">
        <v>25</v>
      </c>
      <c r="I21" s="162">
        <v>21</v>
      </c>
      <c r="J21" s="163">
        <v>26</v>
      </c>
      <c r="K21" s="162">
        <v>22</v>
      </c>
      <c r="L21" s="162">
        <v>23</v>
      </c>
      <c r="M21" s="159">
        <v>25</v>
      </c>
      <c r="N21" s="156">
        <v>20</v>
      </c>
      <c r="O21" s="153">
        <v>25</v>
      </c>
      <c r="P21" s="73">
        <f>SUM(H21:O21)</f>
        <v>187</v>
      </c>
      <c r="Q21" s="74">
        <f>+P21/COUNT(H21:O21)</f>
        <v>23.375</v>
      </c>
      <c r="R21" s="145">
        <f>IF(ROUND(dotazy!$G$24+(+$S$2-$Q21)/dotazy!$H$24,0)&gt;0,ROUND(dotazy!$G$24+(+$S$2-$Q21)/dotazy!$H$24,0),0)</f>
        <v>72</v>
      </c>
      <c r="S21" s="73">
        <f>+COUNT(H21:O21)</f>
        <v>8</v>
      </c>
      <c r="T21" s="73">
        <f>MAX($H21:$O21)-MIN($H21:$O21)</f>
        <v>6</v>
      </c>
      <c r="U21" s="73">
        <f>LARGE($H21:$O21,2)-SMALL($H21:$O21,2)</f>
        <v>4</v>
      </c>
    </row>
    <row r="22" spans="1:21" ht="12.75">
      <c r="A22" s="79">
        <v>20</v>
      </c>
      <c r="B22" s="71" t="str">
        <f>IF(E22=0,".",VLOOKUP($E22,'databáze hráčů'!$B$3:$K$472,2,FALSE))</f>
        <v>Škaloud</v>
      </c>
      <c r="C22" s="71" t="str">
        <f>IF($E22=0,".",VLOOKUP($E22,'databáze hráčů'!$B$3:$K$472,3,FALSE))</f>
        <v>Vít</v>
      </c>
      <c r="D22" s="71" t="str">
        <f>IF($E22=0,".",VLOOKUP($E22,'databáze hráčů'!$B$3:$K$472,7,FALSE))</f>
        <v>GC 85 Rakovník</v>
      </c>
      <c r="E22" s="77">
        <v>2858</v>
      </c>
      <c r="F22" s="107" t="s">
        <v>1113</v>
      </c>
      <c r="G22" s="72" t="str">
        <f>IF($E22=0,".",VLOOKUP($E22,'databáze hráčů'!$B$3:$K$472,8,FALSE))</f>
        <v>M</v>
      </c>
      <c r="H22" s="161">
        <v>27</v>
      </c>
      <c r="I22" s="163">
        <v>25</v>
      </c>
      <c r="J22" s="162">
        <v>21</v>
      </c>
      <c r="K22" s="162">
        <v>20</v>
      </c>
      <c r="L22" s="163">
        <v>25</v>
      </c>
      <c r="M22" s="153">
        <v>25</v>
      </c>
      <c r="N22" s="156">
        <v>22</v>
      </c>
      <c r="O22" s="156">
        <v>22</v>
      </c>
      <c r="P22" s="73">
        <f t="shared" si="0"/>
        <v>187</v>
      </c>
      <c r="Q22" s="74">
        <f t="shared" si="1"/>
        <v>23.375</v>
      </c>
      <c r="R22" s="145">
        <f>IF(ROUND(dotazy!$G$24+(+$S$2-$Q22)/dotazy!$H$24,0)&gt;0,ROUND(dotazy!$G$24+(+$S$2-$Q22)/dotazy!$H$24,0),0)</f>
        <v>72</v>
      </c>
      <c r="S22" s="73">
        <f t="shared" si="2"/>
        <v>8</v>
      </c>
      <c r="T22" s="73">
        <f t="shared" si="3"/>
        <v>7</v>
      </c>
      <c r="U22" s="73">
        <f t="shared" si="4"/>
        <v>4</v>
      </c>
    </row>
    <row r="23" spans="1:21" ht="12.75">
      <c r="A23" s="79">
        <v>21</v>
      </c>
      <c r="B23" s="71" t="str">
        <f>IF(E23=0,".",VLOOKUP($E23,'databáze hráčů'!$B$3:$K$472,2,FALSE))</f>
        <v>Vlček</v>
      </c>
      <c r="C23" s="71" t="str">
        <f>IF($E23=0,".",VLOOKUP($E23,'databáze hráčů'!$B$3:$K$472,3,FALSE))</f>
        <v>Marek</v>
      </c>
      <c r="D23" s="71" t="str">
        <f>IF($E23=0,".",VLOOKUP($E23,'databáze hráčů'!$B$3:$K$472,7,FALSE))</f>
        <v>MGC Hradečtí Orli</v>
      </c>
      <c r="E23" s="77">
        <v>3091</v>
      </c>
      <c r="F23" s="107" t="str">
        <f>IF($E23=0,".",VLOOKUP($E23,'databáze hráčů'!$B$3:$K$472,4,FALSE))</f>
        <v>Jz</v>
      </c>
      <c r="G23" s="72">
        <f>IF($E23=0,".",VLOOKUP($E23,'databáze hráčů'!$B$3:$K$472,8,FALSE))</f>
        <v>1</v>
      </c>
      <c r="H23" s="160">
        <v>23</v>
      </c>
      <c r="I23" s="160">
        <v>23</v>
      </c>
      <c r="J23" s="160">
        <v>21</v>
      </c>
      <c r="K23" s="160">
        <v>24</v>
      </c>
      <c r="L23" s="160">
        <v>24</v>
      </c>
      <c r="M23" s="153">
        <v>26</v>
      </c>
      <c r="N23" s="153">
        <v>25</v>
      </c>
      <c r="O23" s="156">
        <v>23</v>
      </c>
      <c r="P23" s="73">
        <f t="shared" si="0"/>
        <v>189</v>
      </c>
      <c r="Q23" s="74">
        <f t="shared" si="1"/>
        <v>23.625</v>
      </c>
      <c r="R23" s="145">
        <f>IF(ROUND(dotazy!$G$24+(+$S$2-$Q23)/dotazy!$H$24,0)&gt;0,ROUND(dotazy!$G$24+(+$S$2-$Q23)/dotazy!$H$24,0),0)</f>
        <v>70</v>
      </c>
      <c r="S23" s="73">
        <f t="shared" si="2"/>
        <v>8</v>
      </c>
      <c r="T23" s="73">
        <f t="shared" si="3"/>
        <v>5</v>
      </c>
      <c r="U23" s="73">
        <f t="shared" si="4"/>
        <v>2</v>
      </c>
    </row>
    <row r="24" spans="1:21" ht="12.75">
      <c r="A24" s="79">
        <v>22</v>
      </c>
      <c r="B24" s="71" t="str">
        <f>IF(E24=0,".",VLOOKUP($E24,'databáze hráčů'!$B$3:$K$472,2,FALSE))</f>
        <v>Fechtner</v>
      </c>
      <c r="C24" s="71" t="str">
        <f>IF($E24=0,".",VLOOKUP($E24,'databáze hráčů'!$B$3:$K$472,3,FALSE))</f>
        <v>Jan</v>
      </c>
      <c r="D24" s="71" t="str">
        <f>IF($E24=0,".",VLOOKUP($E24,'databáze hráčů'!$B$3:$K$472,7,FALSE))</f>
        <v>SMG 2000 Ústí n. L.</v>
      </c>
      <c r="E24" s="77">
        <v>170</v>
      </c>
      <c r="F24" s="107" t="str">
        <f>IF($E24=0,".",VLOOKUP($E24,'databáze hráčů'!$B$3:$K$472,4,FALSE))</f>
        <v>S</v>
      </c>
      <c r="G24" s="72" t="str">
        <f>IF($E24=0,".",VLOOKUP($E24,'databáze hráčů'!$B$3:$K$472,8,FALSE))</f>
        <v>M</v>
      </c>
      <c r="H24" s="163">
        <v>25</v>
      </c>
      <c r="I24" s="162">
        <v>20</v>
      </c>
      <c r="J24" s="162">
        <v>21</v>
      </c>
      <c r="K24" s="162">
        <v>22</v>
      </c>
      <c r="L24" s="162">
        <v>24</v>
      </c>
      <c r="M24" s="156">
        <v>24</v>
      </c>
      <c r="N24" s="156">
        <v>22</v>
      </c>
      <c r="O24" s="154">
        <v>31</v>
      </c>
      <c r="P24" s="73">
        <f t="shared" si="0"/>
        <v>189</v>
      </c>
      <c r="Q24" s="74">
        <f t="shared" si="1"/>
        <v>23.625</v>
      </c>
      <c r="R24" s="145">
        <f>IF(ROUND(dotazy!$G$24+(+$S$2-$Q24)/dotazy!$H$24,0)&gt;0,ROUND(dotazy!$G$24+(+$S$2-$Q24)/dotazy!$H$24,0),0)</f>
        <v>70</v>
      </c>
      <c r="S24" s="73">
        <f t="shared" si="2"/>
        <v>8</v>
      </c>
      <c r="T24" s="73">
        <f t="shared" si="3"/>
        <v>11</v>
      </c>
      <c r="U24" s="73">
        <f t="shared" si="4"/>
        <v>4</v>
      </c>
    </row>
    <row r="25" spans="1:21" ht="12.75">
      <c r="A25" s="79">
        <v>23</v>
      </c>
      <c r="B25" s="71" t="str">
        <f>IF(E25=0,".",VLOOKUP($E25,'databáze hráčů'!$B$3:$K$472,2,FALSE))</f>
        <v>Řehák</v>
      </c>
      <c r="C25" s="71" t="str">
        <f>IF($E25=0,".",VLOOKUP($E25,'databáze hráčů'!$B$3:$K$472,3,FALSE))</f>
        <v>Jaroslav</v>
      </c>
      <c r="D25" s="71" t="str">
        <f>IF($E25=0,".",VLOOKUP($E25,'databáze hráčů'!$B$3:$K$472,7,FALSE))</f>
        <v>GC 85 Rakovník</v>
      </c>
      <c r="E25" s="77">
        <v>1098</v>
      </c>
      <c r="F25" s="107" t="s">
        <v>104</v>
      </c>
      <c r="G25" s="72" t="str">
        <f>IF($E25=0,".",VLOOKUP($E25,'databáze hráčů'!$B$3:$K$472,8,FALSE))</f>
        <v>M</v>
      </c>
      <c r="H25" s="164">
        <v>30</v>
      </c>
      <c r="I25" s="162">
        <v>20</v>
      </c>
      <c r="J25" s="162">
        <v>23</v>
      </c>
      <c r="K25" s="162">
        <v>23</v>
      </c>
      <c r="L25" s="162">
        <v>23</v>
      </c>
      <c r="M25" s="158">
        <v>22</v>
      </c>
      <c r="N25" s="159">
        <v>25</v>
      </c>
      <c r="O25" s="155"/>
      <c r="P25" s="80">
        <f t="shared" si="0"/>
        <v>166</v>
      </c>
      <c r="Q25" s="74">
        <f t="shared" si="1"/>
        <v>23.714285714285715</v>
      </c>
      <c r="R25" s="145">
        <f>IF(ROUND(dotazy!$G$24+(+$S$2-$Q25)/dotazy!$H$24,0)&gt;0,ROUND(dotazy!$G$24+(+$S$2-$Q25)/dotazy!$H$24,0),0)</f>
        <v>70</v>
      </c>
      <c r="S25" s="73">
        <f t="shared" si="2"/>
        <v>7</v>
      </c>
      <c r="T25" s="73">
        <f t="shared" si="3"/>
        <v>10</v>
      </c>
      <c r="U25" s="73">
        <f t="shared" si="4"/>
        <v>3</v>
      </c>
    </row>
    <row r="26" spans="1:21" ht="12.75">
      <c r="A26" s="79">
        <v>24</v>
      </c>
      <c r="B26" s="71" t="str">
        <f>IF(E26=0,".",VLOOKUP($E26,'databáze hráčů'!$B$3:$K$472,2,FALSE))</f>
        <v>Nepimach</v>
      </c>
      <c r="C26" s="71" t="str">
        <f>IF($E26=0,".",VLOOKUP($E26,'databáze hráčů'!$B$3:$K$472,3,FALSE))</f>
        <v>Luboš</v>
      </c>
      <c r="D26" s="71" t="str">
        <f>IF($E26=0,".",VLOOKUP($E26,'databáze hráčů'!$B$3:$K$472,7,FALSE))</f>
        <v>MG SEBA Tanvald</v>
      </c>
      <c r="E26" s="77">
        <v>1295</v>
      </c>
      <c r="F26" s="107" t="str">
        <f>IF($E26=0,".",VLOOKUP($E26,'databáze hráčů'!$B$3:$K$472,4,FALSE))</f>
        <v>M</v>
      </c>
      <c r="G26" s="72">
        <f>IF($E26=0,".",VLOOKUP($E26,'databáze hráčů'!$B$3:$K$472,8,FALSE))</f>
        <v>2</v>
      </c>
      <c r="H26" s="162">
        <v>23</v>
      </c>
      <c r="I26" s="163">
        <v>26</v>
      </c>
      <c r="J26" s="162">
        <v>21</v>
      </c>
      <c r="K26" s="162">
        <v>23</v>
      </c>
      <c r="L26" s="161">
        <v>28</v>
      </c>
      <c r="M26" s="158">
        <v>23</v>
      </c>
      <c r="N26" s="158">
        <v>23</v>
      </c>
      <c r="O26" s="155"/>
      <c r="P26" s="80">
        <f t="shared" si="0"/>
        <v>167</v>
      </c>
      <c r="Q26" s="74">
        <f t="shared" si="1"/>
        <v>23.857142857142858</v>
      </c>
      <c r="R26" s="145">
        <f>IF(ROUND(dotazy!$G$24+(+$S$2-$Q26)/dotazy!$H$24,0)&gt;0,ROUND(dotazy!$G$24+(+$S$2-$Q26)/dotazy!$H$24,0),0)</f>
        <v>69</v>
      </c>
      <c r="S26" s="73">
        <f t="shared" si="2"/>
        <v>7</v>
      </c>
      <c r="T26" s="73">
        <f t="shared" si="3"/>
        <v>7</v>
      </c>
      <c r="U26" s="73">
        <f t="shared" si="4"/>
        <v>3</v>
      </c>
    </row>
    <row r="27" spans="1:21" ht="12.75">
      <c r="A27" s="79">
        <v>25</v>
      </c>
      <c r="B27" s="71" t="str">
        <f>IF(E27=0,".",VLOOKUP($E27,'databáze hráčů'!$B$3:$K$472,2,FALSE))</f>
        <v>Tománek</v>
      </c>
      <c r="C27" s="71" t="str">
        <f>IF($E27=0,".",VLOOKUP($E27,'databáze hráčů'!$B$3:$K$472,3,FALSE))</f>
        <v>Martin</v>
      </c>
      <c r="D27" s="71" t="str">
        <f>IF($E27=0,".",VLOOKUP($E27,'databáze hráčů'!$B$3:$K$472,7,FALSE))</f>
        <v>MGC Hradečtí Orli</v>
      </c>
      <c r="E27" s="77">
        <v>1203</v>
      </c>
      <c r="F27" s="107" t="str">
        <f>IF($E27=0,".",VLOOKUP($E27,'databáze hráčů'!$B$3:$K$472,4,FALSE))</f>
        <v>M</v>
      </c>
      <c r="G27" s="72">
        <f>IF($E27=0,".",VLOOKUP($E27,'databáze hráčů'!$B$3:$K$472,8,FALSE))</f>
        <v>1</v>
      </c>
      <c r="H27" s="163">
        <v>25</v>
      </c>
      <c r="I27" s="162">
        <v>21</v>
      </c>
      <c r="J27" s="161">
        <v>27</v>
      </c>
      <c r="K27" s="163">
        <v>25</v>
      </c>
      <c r="L27" s="162">
        <v>23</v>
      </c>
      <c r="M27" s="158">
        <v>24</v>
      </c>
      <c r="N27" s="158">
        <v>23</v>
      </c>
      <c r="O27" s="155"/>
      <c r="P27" s="80">
        <f t="shared" si="0"/>
        <v>168</v>
      </c>
      <c r="Q27" s="74">
        <f t="shared" si="1"/>
        <v>24</v>
      </c>
      <c r="R27" s="145">
        <f>IF(ROUND(dotazy!$G$24+(+$S$2-$Q27)/dotazy!$H$24,0)&gt;0,ROUND(dotazy!$G$24+(+$S$2-$Q27)/dotazy!$H$24,0),0)</f>
        <v>68</v>
      </c>
      <c r="S27" s="73">
        <f t="shared" si="2"/>
        <v>7</v>
      </c>
      <c r="T27" s="73">
        <f t="shared" si="3"/>
        <v>6</v>
      </c>
      <c r="U27" s="73">
        <f t="shared" si="4"/>
        <v>2</v>
      </c>
    </row>
    <row r="28" spans="1:21" ht="12.75">
      <c r="A28" s="79">
        <v>26</v>
      </c>
      <c r="B28" s="71" t="str">
        <f>IF(E28=0,".",VLOOKUP($E28,'databáze hráčů'!$B$3:$K$472,2,FALSE))</f>
        <v>Fiedlerová</v>
      </c>
      <c r="C28" s="71" t="str">
        <f>IF($E28=0,".",VLOOKUP($E28,'databáze hráčů'!$B$3:$K$472,3,FALSE))</f>
        <v>Jaroslava</v>
      </c>
      <c r="D28" s="71" t="str">
        <f>IF($E28=0,".",VLOOKUP($E28,'databáze hráčů'!$B$3:$K$472,7,FALSE))</f>
        <v>SK GC Františkovy Lázně</v>
      </c>
      <c r="E28" s="77">
        <v>1478</v>
      </c>
      <c r="F28" s="107" t="str">
        <f>IF($E28=0,".",VLOOKUP($E28,'databáze hráčů'!$B$3:$K$472,4,FALSE))</f>
        <v>Z</v>
      </c>
      <c r="G28" s="72">
        <f>IF($E28=0,".",VLOOKUP($E28,'databáze hráčů'!$B$3:$K$472,8,FALSE))</f>
        <v>1</v>
      </c>
      <c r="H28" s="161">
        <v>28</v>
      </c>
      <c r="I28" s="162">
        <v>22</v>
      </c>
      <c r="J28" s="163">
        <v>25</v>
      </c>
      <c r="K28" s="162">
        <v>23</v>
      </c>
      <c r="L28" s="162">
        <v>24</v>
      </c>
      <c r="M28" s="156">
        <v>24</v>
      </c>
      <c r="N28" s="159">
        <v>26</v>
      </c>
      <c r="O28" s="158">
        <v>20</v>
      </c>
      <c r="P28" s="73">
        <f t="shared" si="0"/>
        <v>192</v>
      </c>
      <c r="Q28" s="74">
        <f t="shared" si="1"/>
        <v>24</v>
      </c>
      <c r="R28" s="145">
        <f>IF(ROUND(dotazy!$G$24+(+$S$2-$Q28)/dotazy!$H$24,0)&gt;0,ROUND(dotazy!$G$24+(+$S$2-$Q28)/dotazy!$H$24,0),0)</f>
        <v>68</v>
      </c>
      <c r="S28" s="73">
        <f t="shared" si="2"/>
        <v>8</v>
      </c>
      <c r="T28" s="73">
        <f t="shared" si="3"/>
        <v>8</v>
      </c>
      <c r="U28" s="73">
        <f t="shared" si="4"/>
        <v>4</v>
      </c>
    </row>
    <row r="29" spans="1:21" ht="12.75">
      <c r="A29" s="79">
        <v>27</v>
      </c>
      <c r="B29" s="71" t="str">
        <f>IF(E29=0,".",VLOOKUP($E29,'databáze hráčů'!$B$3:$K$472,2,FALSE))</f>
        <v>Lisa</v>
      </c>
      <c r="C29" s="71" t="str">
        <f>IF($E29=0,".",VLOOKUP($E29,'databáze hráčů'!$B$3:$K$472,3,FALSE))</f>
        <v>Miroslav</v>
      </c>
      <c r="D29" s="71" t="str">
        <f>IF($E29=0,".",VLOOKUP($E29,'databáze hráčů'!$B$3:$K$472,7,FALSE))</f>
        <v>SKDG Jesenice</v>
      </c>
      <c r="E29" s="77">
        <v>433</v>
      </c>
      <c r="F29" s="107" t="str">
        <f>IF($E29=0,".",VLOOKUP($E29,'databáze hráčů'!$B$3:$K$472,4,FALSE))</f>
        <v>S</v>
      </c>
      <c r="G29" s="72">
        <f>IF($E29=0,".",VLOOKUP($E29,'databáze hráčů'!$B$3:$K$472,8,FALSE))</f>
        <v>1</v>
      </c>
      <c r="H29" s="161">
        <v>27</v>
      </c>
      <c r="I29" s="162">
        <v>21</v>
      </c>
      <c r="J29" s="162">
        <v>22</v>
      </c>
      <c r="K29" s="162">
        <v>24</v>
      </c>
      <c r="L29" s="162">
        <v>23</v>
      </c>
      <c r="M29" s="156">
        <v>23</v>
      </c>
      <c r="N29" s="153">
        <v>25</v>
      </c>
      <c r="O29" s="157">
        <v>28</v>
      </c>
      <c r="P29" s="73">
        <f t="shared" si="0"/>
        <v>193</v>
      </c>
      <c r="Q29" s="74">
        <f t="shared" si="1"/>
        <v>24.125</v>
      </c>
      <c r="R29" s="145">
        <f>IF(ROUND(dotazy!$G$24+(+$S$2-$Q29)/dotazy!$H$24,0)&gt;0,ROUND(dotazy!$G$24+(+$S$2-$Q29)/dotazy!$H$24,0),0)</f>
        <v>67</v>
      </c>
      <c r="S29" s="73">
        <f t="shared" si="2"/>
        <v>8</v>
      </c>
      <c r="T29" s="73">
        <f t="shared" si="3"/>
        <v>7</v>
      </c>
      <c r="U29" s="73">
        <f t="shared" si="4"/>
        <v>5</v>
      </c>
    </row>
    <row r="30" spans="1:21" ht="12.75">
      <c r="A30" s="79">
        <v>28</v>
      </c>
      <c r="B30" s="71" t="str">
        <f>IF(E30=0,".",VLOOKUP($E30,'databáze hráčů'!$B$3:$K$472,2,FALSE))</f>
        <v>Kudyn</v>
      </c>
      <c r="C30" s="71" t="str">
        <f>IF($E30=0,".",VLOOKUP($E30,'databáze hráčů'!$B$3:$K$472,3,FALSE))</f>
        <v>Pavel</v>
      </c>
      <c r="D30" s="71" t="str">
        <f>IF($E30=0,".",VLOOKUP($E30,'databáze hráčů'!$B$3:$K$472,7,FALSE))</f>
        <v>MGC Hradečtí Orli</v>
      </c>
      <c r="E30" s="77">
        <v>1983</v>
      </c>
      <c r="F30" s="107" t="str">
        <f>IF($E30=0,".",VLOOKUP($E30,'databáze hráčů'!$B$3:$K$472,4,FALSE))</f>
        <v>M</v>
      </c>
      <c r="G30" s="72">
        <f>IF($E30=0,".",VLOOKUP($E30,'databáze hráčů'!$B$3:$K$472,8,FALSE))</f>
        <v>2</v>
      </c>
      <c r="H30" s="163">
        <v>25</v>
      </c>
      <c r="I30" s="163">
        <v>26</v>
      </c>
      <c r="J30" s="162">
        <v>24</v>
      </c>
      <c r="K30" s="162">
        <v>22</v>
      </c>
      <c r="L30" s="163">
        <v>25</v>
      </c>
      <c r="M30" s="158">
        <v>21</v>
      </c>
      <c r="N30" s="159">
        <v>26</v>
      </c>
      <c r="O30" s="155"/>
      <c r="P30" s="80">
        <f t="shared" si="0"/>
        <v>169</v>
      </c>
      <c r="Q30" s="74">
        <f t="shared" si="1"/>
        <v>24.142857142857142</v>
      </c>
      <c r="R30" s="145">
        <f>IF(ROUND(dotazy!$G$24+(+$S$2-$Q30)/dotazy!$H$24,0)&gt;0,ROUND(dotazy!$G$24+(+$S$2-$Q30)/dotazy!$H$24,0),0)</f>
        <v>67</v>
      </c>
      <c r="S30" s="73">
        <f t="shared" si="2"/>
        <v>7</v>
      </c>
      <c r="T30" s="73">
        <f t="shared" si="3"/>
        <v>5</v>
      </c>
      <c r="U30" s="73">
        <f t="shared" si="4"/>
        <v>4</v>
      </c>
    </row>
    <row r="31" spans="1:21" ht="12.75">
      <c r="A31" s="79">
        <v>29</v>
      </c>
      <c r="B31" s="71" t="str">
        <f>IF(E31=0,".",VLOOKUP($E31,'databáze hráčů'!$B$3:$K$472,2,FALSE))</f>
        <v>Jirásek</v>
      </c>
      <c r="C31" s="71" t="str">
        <f>IF($E31=0,".",VLOOKUP($E31,'databáze hráčů'!$B$3:$K$472,3,FALSE))</f>
        <v>Jiří</v>
      </c>
      <c r="D31" s="71" t="str">
        <f>IF($E31=0,".",VLOOKUP($E31,'databáze hráčů'!$B$3:$K$472,7,FALSE))</f>
        <v>SK TEMPO Praha</v>
      </c>
      <c r="E31" s="77">
        <v>1882</v>
      </c>
      <c r="F31" s="107" t="str">
        <f>IF($E31=0,".",VLOOKUP($E31,'databáze hráčů'!$B$3:$K$472,4,FALSE))</f>
        <v>M</v>
      </c>
      <c r="G31" s="72">
        <f>IF($E31=0,".",VLOOKUP($E31,'databáze hráčů'!$B$3:$K$472,8,FALSE))</f>
        <v>2</v>
      </c>
      <c r="H31" s="162">
        <v>24</v>
      </c>
      <c r="I31" s="163">
        <v>26</v>
      </c>
      <c r="J31" s="162">
        <v>24</v>
      </c>
      <c r="K31" s="163">
        <v>25</v>
      </c>
      <c r="L31" s="161">
        <v>27</v>
      </c>
      <c r="M31" s="158">
        <v>22</v>
      </c>
      <c r="N31" s="158">
        <v>22</v>
      </c>
      <c r="O31" s="155"/>
      <c r="P31" s="80">
        <f t="shared" si="0"/>
        <v>170</v>
      </c>
      <c r="Q31" s="74">
        <f t="shared" si="1"/>
        <v>24.285714285714285</v>
      </c>
      <c r="R31" s="145">
        <f>IF(ROUND(dotazy!$G$24+(+$S$2-$Q31)/dotazy!$H$24,0)&gt;0,ROUND(dotazy!$G$24+(+$S$2-$Q31)/dotazy!$H$24,0),0)</f>
        <v>66</v>
      </c>
      <c r="S31" s="73">
        <f t="shared" si="2"/>
        <v>7</v>
      </c>
      <c r="T31" s="73">
        <f t="shared" si="3"/>
        <v>5</v>
      </c>
      <c r="U31" s="73">
        <f t="shared" si="4"/>
        <v>4</v>
      </c>
    </row>
    <row r="32" spans="1:21" ht="12.75">
      <c r="A32" s="79">
        <v>30</v>
      </c>
      <c r="B32" s="71" t="str">
        <f>IF(E32=0,".",VLOOKUP($E32,'databáze hráčů'!$B$3:$K$472,2,FALSE))</f>
        <v>Steklý</v>
      </c>
      <c r="C32" s="71" t="str">
        <f>IF($E32=0,".",VLOOKUP($E32,'databáze hráčů'!$B$3:$K$472,3,FALSE))</f>
        <v>Miroslav</v>
      </c>
      <c r="D32" s="71" t="str">
        <f>IF($E32=0,".",VLOOKUP($E32,'databáze hráčů'!$B$3:$K$472,7,FALSE))</f>
        <v>MGC Hradečtí Orli</v>
      </c>
      <c r="E32" s="77">
        <v>799</v>
      </c>
      <c r="F32" s="107" t="str">
        <f>IF($E32=0,".",VLOOKUP($E32,'databáze hráčů'!$B$3:$K$472,4,FALSE))</f>
        <v>M</v>
      </c>
      <c r="G32" s="72">
        <f>IF($E32=0,".",VLOOKUP($E32,'databáze hráčů'!$B$3:$K$472,8,FALSE))</f>
        <v>2</v>
      </c>
      <c r="H32" s="163">
        <v>25</v>
      </c>
      <c r="I32" s="163">
        <v>25</v>
      </c>
      <c r="J32" s="163">
        <v>26</v>
      </c>
      <c r="K32" s="162">
        <v>23</v>
      </c>
      <c r="L32" s="163">
        <v>26</v>
      </c>
      <c r="M32" s="158">
        <v>23</v>
      </c>
      <c r="N32" s="158">
        <v>23</v>
      </c>
      <c r="O32" s="155"/>
      <c r="P32" s="80">
        <f>SUM(H32:O32)</f>
        <v>171</v>
      </c>
      <c r="Q32" s="74">
        <f>+P32/COUNT(H32:O32)</f>
        <v>24.428571428571427</v>
      </c>
      <c r="R32" s="145">
        <f>IF(ROUND(dotazy!$G$24+(+$S$2-$Q32)/dotazy!$H$24,0)&gt;0,ROUND(dotazy!$G$24+(+$S$2-$Q32)/dotazy!$H$24,0),0)</f>
        <v>65</v>
      </c>
      <c r="S32" s="73">
        <f>+COUNT(H32:O32)</f>
        <v>7</v>
      </c>
      <c r="T32" s="73">
        <f>MAX($H32:$O32)-MIN($H32:$O32)</f>
        <v>3</v>
      </c>
      <c r="U32" s="73">
        <f>LARGE($H32:$O32,2)-SMALL($H32:$O32,2)</f>
        <v>3</v>
      </c>
    </row>
    <row r="33" spans="1:21" ht="12.75">
      <c r="A33" s="79">
        <v>31</v>
      </c>
      <c r="B33" s="71" t="str">
        <f>IF(E33=0,".",VLOOKUP($E33,'databáze hráčů'!$B$3:$K$472,2,FALSE))</f>
        <v>Dočkal</v>
      </c>
      <c r="C33" s="71" t="str">
        <f>IF($E33=0,".",VLOOKUP($E33,'databáze hráčů'!$B$3:$K$472,3,FALSE))</f>
        <v>Lubomír</v>
      </c>
      <c r="D33" s="71" t="str">
        <f>IF($E33=0,".",VLOOKUP($E33,'databáze hráčů'!$B$3:$K$472,7,FALSE))</f>
        <v>SK GC Františkovy Lázně</v>
      </c>
      <c r="E33" s="77">
        <v>1791</v>
      </c>
      <c r="F33" s="107" t="str">
        <f>IF($E33=0,".",VLOOKUP($E33,'databáze hráčů'!$B$3:$K$472,4,FALSE))</f>
        <v>M</v>
      </c>
      <c r="G33" s="72">
        <f>IF($E33=0,".",VLOOKUP($E33,'databáze hráčů'!$B$3:$K$472,8,FALSE))</f>
        <v>1</v>
      </c>
      <c r="H33" s="163">
        <v>25</v>
      </c>
      <c r="I33" s="162">
        <v>21</v>
      </c>
      <c r="J33" s="163">
        <v>26</v>
      </c>
      <c r="K33" s="163">
        <v>26</v>
      </c>
      <c r="L33" s="163">
        <v>25</v>
      </c>
      <c r="M33" s="158">
        <v>23</v>
      </c>
      <c r="N33" s="159">
        <v>25</v>
      </c>
      <c r="O33" s="155"/>
      <c r="P33" s="80">
        <f>SUM(H33:O33)</f>
        <v>171</v>
      </c>
      <c r="Q33" s="74">
        <f>+P33/COUNT(H33:O33)</f>
        <v>24.428571428571427</v>
      </c>
      <c r="R33" s="145">
        <f>IF(ROUND(dotazy!$G$24+(+$S$2-$Q33)/dotazy!$H$24,0)&gt;0,ROUND(dotazy!$G$24+(+$S$2-$Q33)/dotazy!$H$24,0),0)</f>
        <v>65</v>
      </c>
      <c r="S33" s="73">
        <f>+COUNT(H33:O33)</f>
        <v>7</v>
      </c>
      <c r="T33" s="73">
        <f>MAX($H33:$O33)-MIN($H33:$O33)</f>
        <v>5</v>
      </c>
      <c r="U33" s="73">
        <f>LARGE($H33:$O33,2)-SMALL($H33:$O33,2)</f>
        <v>3</v>
      </c>
    </row>
    <row r="34" spans="1:21" ht="12.75">
      <c r="A34" s="79">
        <v>32</v>
      </c>
      <c r="B34" s="71" t="str">
        <f>IF(E34=0,".",VLOOKUP($E34,'databáze hráčů'!$B$3:$K$472,2,FALSE))</f>
        <v>Kropáček</v>
      </c>
      <c r="C34" s="71" t="str">
        <f>IF($E34=0,".",VLOOKUP($E34,'databáze hráčů'!$B$3:$K$472,3,FALSE))</f>
        <v>Václav</v>
      </c>
      <c r="D34" s="71" t="str">
        <f>IF($E34=0,".",VLOOKUP($E34,'databáze hráčů'!$B$3:$K$472,7,FALSE))</f>
        <v>GC 85 Rakovník</v>
      </c>
      <c r="E34" s="77">
        <v>202</v>
      </c>
      <c r="F34" s="107" t="str">
        <f>IF($E34=0,".",VLOOKUP($E34,'databáze hráčů'!$B$3:$K$472,4,FALSE))</f>
        <v>S</v>
      </c>
      <c r="G34" s="72">
        <f>IF($E34=0,".",VLOOKUP($E34,'databáze hráčů'!$B$3:$K$472,8,FALSE))</f>
        <v>2</v>
      </c>
      <c r="H34" s="163">
        <v>25</v>
      </c>
      <c r="I34" s="161">
        <v>28</v>
      </c>
      <c r="J34" s="162">
        <v>21</v>
      </c>
      <c r="K34" s="162">
        <v>22</v>
      </c>
      <c r="L34" s="163">
        <v>26</v>
      </c>
      <c r="M34" s="156">
        <v>24</v>
      </c>
      <c r="N34" s="153">
        <v>25</v>
      </c>
      <c r="O34" s="154"/>
      <c r="P34" s="73">
        <f>SUM(H34:O34)</f>
        <v>171</v>
      </c>
      <c r="Q34" s="74">
        <f>+P34/COUNT(H34:O34)</f>
        <v>24.428571428571427</v>
      </c>
      <c r="R34" s="145">
        <f>IF(ROUND(dotazy!$G$24+(+$S$2-$Q34)/dotazy!$H$24,0)&gt;0,ROUND(dotazy!$G$24+(+$S$2-$Q34)/dotazy!$H$24,0),0)</f>
        <v>65</v>
      </c>
      <c r="S34" s="73">
        <f>+COUNT(H34:O34)</f>
        <v>7</v>
      </c>
      <c r="T34" s="73">
        <f>MAX($H34:$O34)-MIN($H34:$O34)</f>
        <v>7</v>
      </c>
      <c r="U34" s="73">
        <f>LARGE($H34:$O34,2)-SMALL($H34:$O34,2)</f>
        <v>4</v>
      </c>
    </row>
    <row r="35" spans="1:21" ht="12.75">
      <c r="A35" s="79">
        <v>33</v>
      </c>
      <c r="B35" s="71" t="str">
        <f>IF(E35=0,".",VLOOKUP($E35,'databáze hráčů'!$B$3:$K$472,2,FALSE))</f>
        <v>Želizňák</v>
      </c>
      <c r="C35" s="71" t="str">
        <f>IF($E35=0,".",VLOOKUP($E35,'databáze hráčů'!$B$3:$K$472,3,FALSE))</f>
        <v>Jan</v>
      </c>
      <c r="D35" s="71" t="str">
        <f>IF($E35=0,".",VLOOKUP($E35,'databáze hráčů'!$B$3:$K$472,7,FALSE))</f>
        <v>MG SEBA Tanvald</v>
      </c>
      <c r="E35" s="77">
        <v>2684</v>
      </c>
      <c r="F35" s="107" t="str">
        <f>IF($E35=0,".",VLOOKUP($E35,'databáze hráčů'!$B$3:$K$472,4,FALSE))</f>
        <v>M</v>
      </c>
      <c r="G35" s="72">
        <f>IF($E35=0,".",VLOOKUP($E35,'databáze hráčů'!$B$3:$K$472,8,FALSE))</f>
        <v>2</v>
      </c>
      <c r="H35" s="161">
        <v>28</v>
      </c>
      <c r="I35" s="163">
        <v>26</v>
      </c>
      <c r="J35" s="162">
        <v>24</v>
      </c>
      <c r="K35" s="162">
        <v>23</v>
      </c>
      <c r="L35" s="163">
        <v>25</v>
      </c>
      <c r="M35" s="158">
        <v>20</v>
      </c>
      <c r="N35" s="159">
        <v>25</v>
      </c>
      <c r="O35" s="155"/>
      <c r="P35" s="80">
        <f>SUM(H35:O35)</f>
        <v>171</v>
      </c>
      <c r="Q35" s="74">
        <f>+P35/COUNT(H35:O35)</f>
        <v>24.428571428571427</v>
      </c>
      <c r="R35" s="145">
        <f>IF(ROUND(dotazy!$G$24+(+$S$2-$Q35)/dotazy!$H$24,0)&gt;0,ROUND(dotazy!$G$24+(+$S$2-$Q35)/dotazy!$H$24,0),0)</f>
        <v>65</v>
      </c>
      <c r="S35" s="73">
        <f>+COUNT(H35:O35)</f>
        <v>7</v>
      </c>
      <c r="T35" s="73">
        <f>MAX($H35:$O35)-MIN($H35:$O35)</f>
        <v>8</v>
      </c>
      <c r="U35" s="73">
        <f>LARGE($H35:$O35,2)-SMALL($H35:$O35,2)</f>
        <v>3</v>
      </c>
    </row>
    <row r="36" spans="1:21" ht="12.75">
      <c r="A36" s="79">
        <v>34</v>
      </c>
      <c r="B36" s="71" t="str">
        <f>IF($E36=0,".",VLOOKUP($E36,'databáze hráčů'!$B$3:$K$472,2,FALSE))</f>
        <v>Kratochvíl</v>
      </c>
      <c r="C36" s="71" t="str">
        <f>IF($E36=0,".",VLOOKUP($E36,'databáze hráčů'!$B$3:$K$472,3,FALSE))</f>
        <v>Jaroslav</v>
      </c>
      <c r="D36" s="71" t="str">
        <f>IF($E36=0,".",VLOOKUP($E36,'databáze hráčů'!$B$3:$K$472,7,FALSE))</f>
        <v>SK GC Františkovy Lázně</v>
      </c>
      <c r="E36" s="77">
        <v>235</v>
      </c>
      <c r="F36" s="107" t="str">
        <f>IF($E36=0,".",VLOOKUP($E36,'databáze hráčů'!$B$3:$K$472,4,FALSE))</f>
        <v>S</v>
      </c>
      <c r="G36" s="72">
        <f>IF($E36=0,".",VLOOKUP($E36,'databáze hráčů'!$B$3:$K$472,8,FALSE))</f>
        <v>2</v>
      </c>
      <c r="H36" s="161">
        <v>28</v>
      </c>
      <c r="I36" s="162">
        <v>24</v>
      </c>
      <c r="J36" s="163">
        <v>25</v>
      </c>
      <c r="K36" s="166">
        <v>18</v>
      </c>
      <c r="L36" s="161">
        <v>28</v>
      </c>
      <c r="M36" s="156">
        <v>23</v>
      </c>
      <c r="N36" s="153">
        <v>25</v>
      </c>
      <c r="O36" s="154"/>
      <c r="P36" s="73">
        <f t="shared" si="0"/>
        <v>171</v>
      </c>
      <c r="Q36" s="74">
        <f t="shared" si="1"/>
        <v>24.428571428571427</v>
      </c>
      <c r="R36" s="145">
        <f>IF(ROUND(dotazy!$G$24+(+$S$2-$Q36)/dotazy!$H$24,0)&gt;0,ROUND(dotazy!$G$24+(+$S$2-$Q36)/dotazy!$H$24,0),0)</f>
        <v>65</v>
      </c>
      <c r="S36" s="73">
        <f t="shared" si="2"/>
        <v>7</v>
      </c>
      <c r="T36" s="73">
        <f t="shared" si="3"/>
        <v>10</v>
      </c>
      <c r="U36" s="73">
        <f t="shared" si="4"/>
        <v>5</v>
      </c>
    </row>
    <row r="37" spans="1:21" ht="12.75">
      <c r="A37" s="79">
        <v>35</v>
      </c>
      <c r="B37" s="71" t="str">
        <f>IF($E37=0,".",VLOOKUP($E37,'databáze hráčů'!$B$3:$K$472,2,FALSE))</f>
        <v>Komada</v>
      </c>
      <c r="C37" s="71" t="str">
        <f>IF($E37=0,".",VLOOKUP($E37,'databáze hráčů'!$B$3:$K$472,3,FALSE))</f>
        <v>Ondřej</v>
      </c>
      <c r="D37" s="71" t="str">
        <f>IF($E37=0,".",VLOOKUP($E37,'databáze hráčů'!$B$3:$K$472,7,FALSE))</f>
        <v>SMG 2000 Ústí n. L.</v>
      </c>
      <c r="E37" s="77">
        <v>1653</v>
      </c>
      <c r="F37" s="107" t="str">
        <f>IF($E37=0,".",VLOOKUP($E37,'databáze hráčů'!$B$3:$K$472,4,FALSE))</f>
        <v>S</v>
      </c>
      <c r="G37" s="72">
        <f>IF($E37=0,".",VLOOKUP($E37,'databáze hráčů'!$B$3:$K$472,8,FALSE))</f>
        <v>1</v>
      </c>
      <c r="H37" s="163">
        <v>26</v>
      </c>
      <c r="I37" s="162">
        <v>23</v>
      </c>
      <c r="J37" s="162">
        <v>22</v>
      </c>
      <c r="K37" s="162">
        <v>21</v>
      </c>
      <c r="L37" s="163">
        <v>25</v>
      </c>
      <c r="M37" s="158">
        <v>22</v>
      </c>
      <c r="N37" s="154">
        <v>32</v>
      </c>
      <c r="O37" s="154"/>
      <c r="P37" s="73">
        <f>SUM(H37:O37)</f>
        <v>171</v>
      </c>
      <c r="Q37" s="74">
        <f>+P37/COUNT(H37:O37)</f>
        <v>24.428571428571427</v>
      </c>
      <c r="R37" s="145">
        <f>IF(ROUND(dotazy!$G$24+(+$S$2-$Q37)/dotazy!$H$24,0)&gt;0,ROUND(dotazy!$G$24+(+$S$2-$Q37)/dotazy!$H$24,0),0)</f>
        <v>65</v>
      </c>
      <c r="S37" s="73">
        <f>+COUNT(H37:O37)</f>
        <v>7</v>
      </c>
      <c r="T37" s="73">
        <f>MAX($H37:$O37)-MIN($H37:$O37)</f>
        <v>11</v>
      </c>
      <c r="U37" s="73">
        <f>LARGE($H37:$O37,2)-SMALL($H37:$O37,2)</f>
        <v>4</v>
      </c>
    </row>
    <row r="38" spans="1:21" ht="12.75">
      <c r="A38" s="79">
        <v>36</v>
      </c>
      <c r="B38" s="71" t="str">
        <f>IF(E38=0,".",VLOOKUP($E38,'databáze hráčů'!$B$3:$K$472,2,FALSE))</f>
        <v>Poslušný</v>
      </c>
      <c r="C38" s="71" t="str">
        <f>IF($E38=0,".",VLOOKUP($E38,'databáze hráčů'!$B$3:$K$472,3,FALSE))</f>
        <v>Zdeněk</v>
      </c>
      <c r="D38" s="71" t="str">
        <f>IF($E38=0,".",VLOOKUP($E38,'databáze hráčů'!$B$3:$K$472,7,FALSE))</f>
        <v>MG SEBA Tanvald</v>
      </c>
      <c r="E38" s="77">
        <v>861</v>
      </c>
      <c r="F38" s="107" t="str">
        <f>IF($E38=0,".",VLOOKUP($E38,'databáze hráčů'!$B$3:$K$472,4,FALSE))</f>
        <v>S</v>
      </c>
      <c r="G38" s="72">
        <f>IF($E38=0,".",VLOOKUP($E38,'databáze hráčů'!$B$3:$K$472,8,FALSE))</f>
        <v>2</v>
      </c>
      <c r="H38" s="163">
        <v>25</v>
      </c>
      <c r="I38" s="161">
        <v>27</v>
      </c>
      <c r="J38" s="163">
        <v>25</v>
      </c>
      <c r="K38" s="162">
        <v>23</v>
      </c>
      <c r="L38" s="162">
        <v>24</v>
      </c>
      <c r="M38" s="156">
        <v>23</v>
      </c>
      <c r="N38" s="153">
        <v>25</v>
      </c>
      <c r="O38" s="154"/>
      <c r="P38" s="73">
        <f aca="true" t="shared" si="5" ref="P38:P67">SUM(H38:O38)</f>
        <v>172</v>
      </c>
      <c r="Q38" s="74">
        <f aca="true" t="shared" si="6" ref="Q38:Q67">+P38/COUNT(H38:O38)</f>
        <v>24.571428571428573</v>
      </c>
      <c r="R38" s="145">
        <f>IF(ROUND(dotazy!$G$24+(+$S$2-$Q38)/dotazy!$H$24,0)&gt;0,ROUND(dotazy!$G$24+(+$S$2-$Q38)/dotazy!$H$24,0),0)</f>
        <v>64</v>
      </c>
      <c r="S38" s="73">
        <f aca="true" t="shared" si="7" ref="S38:S67">+COUNT(H38:O38)</f>
        <v>7</v>
      </c>
      <c r="T38" s="73">
        <f aca="true" t="shared" si="8" ref="T38:T67">MAX($H38:$O38)-MIN($H38:$O38)</f>
        <v>4</v>
      </c>
      <c r="U38" s="73">
        <f aca="true" t="shared" si="9" ref="U38:U67">LARGE($H38:$O38,2)-SMALL($H38:$O38,2)</f>
        <v>2</v>
      </c>
    </row>
    <row r="39" spans="1:21" ht="12.75">
      <c r="A39" s="79">
        <v>37</v>
      </c>
      <c r="B39" s="71" t="str">
        <f>IF(E39=0,".",VLOOKUP($E39,'databáze hráčů'!$B$3:$K$472,2,FALSE))</f>
        <v>Benda</v>
      </c>
      <c r="C39" s="71" t="str">
        <f>IF($E39=0,".",VLOOKUP($E39,'databáze hráčů'!$B$3:$K$472,3,FALSE))</f>
        <v>Lumír</v>
      </c>
      <c r="D39" s="71" t="str">
        <f>IF($E39=0,".",VLOOKUP($E39,'databáze hráčů'!$B$3:$K$472,7,FALSE))</f>
        <v>MGC Plzeň</v>
      </c>
      <c r="E39" s="77">
        <v>746</v>
      </c>
      <c r="F39" s="107" t="str">
        <f>IF($E39=0,".",VLOOKUP($E39,'databáze hráčů'!$B$3:$K$472,4,FALSE))</f>
        <v>M</v>
      </c>
      <c r="G39" s="72">
        <f>IF($E39=0,".",VLOOKUP($E39,'databáze hráčů'!$B$3:$K$472,8,FALSE))</f>
        <v>2</v>
      </c>
      <c r="H39" s="163">
        <v>26</v>
      </c>
      <c r="I39" s="163">
        <v>26</v>
      </c>
      <c r="J39" s="163">
        <v>25</v>
      </c>
      <c r="K39" s="162">
        <v>23</v>
      </c>
      <c r="L39" s="162">
        <v>24</v>
      </c>
      <c r="M39" s="165">
        <v>27</v>
      </c>
      <c r="N39" s="158">
        <v>21</v>
      </c>
      <c r="O39" s="155"/>
      <c r="P39" s="80">
        <f t="shared" si="5"/>
        <v>172</v>
      </c>
      <c r="Q39" s="74">
        <f t="shared" si="6"/>
        <v>24.571428571428573</v>
      </c>
      <c r="R39" s="145">
        <f>IF(ROUND(dotazy!$G$24+(+$S$2-$Q39)/dotazy!$H$24,0)&gt;0,ROUND(dotazy!$G$24+(+$S$2-$Q39)/dotazy!$H$24,0),0)</f>
        <v>64</v>
      </c>
      <c r="S39" s="73">
        <f t="shared" si="7"/>
        <v>7</v>
      </c>
      <c r="T39" s="73">
        <f t="shared" si="8"/>
        <v>6</v>
      </c>
      <c r="U39" s="73">
        <f t="shared" si="9"/>
        <v>3</v>
      </c>
    </row>
    <row r="40" spans="1:21" ht="12.75">
      <c r="A40" s="79">
        <v>38</v>
      </c>
      <c r="B40" s="71" t="str">
        <f>IF(E40=0,".",VLOOKUP($E40,'databáze hráčů'!$B$3:$K$472,2,FALSE))</f>
        <v>Libigerová</v>
      </c>
      <c r="C40" s="71" t="str">
        <f>IF($E40=0,".",VLOOKUP($E40,'databáze hráčů'!$B$3:$K$472,3,FALSE))</f>
        <v>Eva</v>
      </c>
      <c r="D40" s="71" t="str">
        <f>IF($E40=0,".",VLOOKUP($E40,'databáze hráčů'!$B$3:$K$472,7,FALSE))</f>
        <v>SK TEMPO Praha</v>
      </c>
      <c r="E40" s="77">
        <v>3072</v>
      </c>
      <c r="F40" s="107" t="str">
        <f>IF($E40=0,".",VLOOKUP($E40,'databáze hráčů'!$B$3:$K$472,4,FALSE))</f>
        <v>J</v>
      </c>
      <c r="G40" s="72">
        <f>IF($E40=0,".",VLOOKUP($E40,'databáze hráčů'!$B$3:$K$472,8,FALSE))</f>
        <v>2</v>
      </c>
      <c r="H40" s="163">
        <v>26</v>
      </c>
      <c r="I40" s="163">
        <v>25</v>
      </c>
      <c r="J40" s="162">
        <v>22</v>
      </c>
      <c r="K40" s="162">
        <v>24</v>
      </c>
      <c r="L40" s="162">
        <v>23</v>
      </c>
      <c r="M40" s="153">
        <v>25</v>
      </c>
      <c r="N40" s="154">
        <v>29</v>
      </c>
      <c r="O40" s="153">
        <v>25</v>
      </c>
      <c r="P40" s="73">
        <f t="shared" si="5"/>
        <v>199</v>
      </c>
      <c r="Q40" s="81">
        <f t="shared" si="6"/>
        <v>24.875</v>
      </c>
      <c r="R40" s="145">
        <f>IF(ROUND(dotazy!$G$24+(+$S$2-$Q40)/dotazy!$H$24,0)&gt;0,ROUND(dotazy!$G$24+(+$S$2-$Q40)/dotazy!$H$24,0),0)</f>
        <v>62</v>
      </c>
      <c r="S40" s="73">
        <f t="shared" si="7"/>
        <v>8</v>
      </c>
      <c r="T40" s="73">
        <f t="shared" si="8"/>
        <v>7</v>
      </c>
      <c r="U40" s="73">
        <f t="shared" si="9"/>
        <v>3</v>
      </c>
    </row>
    <row r="41" spans="1:21" ht="12.75">
      <c r="A41" s="79">
        <v>39</v>
      </c>
      <c r="B41" s="71" t="str">
        <f>IF(E41=0,".",VLOOKUP($E41,'databáze hráčů'!$B$3:$K$472,2,FALSE))</f>
        <v>Mužík</v>
      </c>
      <c r="C41" s="71" t="str">
        <f>IF($E41=0,".",VLOOKUP($E41,'databáze hráčů'!$B$3:$K$472,3,FALSE))</f>
        <v>Pavel</v>
      </c>
      <c r="D41" s="71" t="str">
        <f>IF($E41=0,".",VLOOKUP($E41,'databáze hráčů'!$B$3:$K$472,7,FALSE))</f>
        <v>SK TEMPO Praha</v>
      </c>
      <c r="E41" s="77">
        <v>833</v>
      </c>
      <c r="F41" s="107" t="str">
        <f>IF($E41=0,".",VLOOKUP($E41,'databáze hráčů'!$B$3:$K$472,4,FALSE))</f>
        <v>S</v>
      </c>
      <c r="G41" s="72">
        <f>IF($E41=0,".",VLOOKUP($E41,'databáze hráčů'!$B$3:$K$472,8,FALSE))</f>
        <v>1</v>
      </c>
      <c r="H41" s="164">
        <v>29</v>
      </c>
      <c r="I41" s="162">
        <v>22</v>
      </c>
      <c r="J41" s="163">
        <v>26</v>
      </c>
      <c r="K41" s="162">
        <v>23</v>
      </c>
      <c r="L41" s="162">
        <v>22</v>
      </c>
      <c r="M41" s="165">
        <v>27</v>
      </c>
      <c r="N41" s="153">
        <v>26</v>
      </c>
      <c r="O41" s="154"/>
      <c r="P41" s="73">
        <f t="shared" si="5"/>
        <v>175</v>
      </c>
      <c r="Q41" s="74">
        <f t="shared" si="6"/>
        <v>25</v>
      </c>
      <c r="R41" s="145">
        <f>IF(ROUND(dotazy!$G$24+(+$S$2-$Q41)/dotazy!$H$24,0)&gt;0,ROUND(dotazy!$G$24+(+$S$2-$Q41)/dotazy!$H$24,0),0)</f>
        <v>61</v>
      </c>
      <c r="S41" s="73">
        <f t="shared" si="7"/>
        <v>7</v>
      </c>
      <c r="T41" s="73">
        <f t="shared" si="8"/>
        <v>7</v>
      </c>
      <c r="U41" s="73">
        <f t="shared" si="9"/>
        <v>5</v>
      </c>
    </row>
    <row r="42" spans="1:21" ht="12.75">
      <c r="A42" s="79">
        <v>40</v>
      </c>
      <c r="B42" s="71" t="str">
        <f>IF(E42=0,".",VLOOKUP($E42,'databáze hráčů'!$B$3:$K$472,2,FALSE))</f>
        <v>Novák</v>
      </c>
      <c r="C42" s="71" t="str">
        <f>IF($E42=0,".",VLOOKUP($E42,'databáze hráčů'!$B$3:$K$472,3,FALSE))</f>
        <v>Libor</v>
      </c>
      <c r="D42" s="71" t="str">
        <f>IF($E42=0,".",VLOOKUP($E42,'databáze hráčů'!$B$3:$K$472,7,FALSE))</f>
        <v>MG SEBA Tanvald</v>
      </c>
      <c r="E42" s="77">
        <v>858</v>
      </c>
      <c r="F42" s="107" t="str">
        <f>IF($E42=0,".",VLOOKUP($E42,'databáze hráčů'!$B$3:$K$472,4,FALSE))</f>
        <v>S</v>
      </c>
      <c r="G42" s="72">
        <f>IF($E42=0,".",VLOOKUP($E42,'databáze hráčů'!$B$3:$K$472,8,FALSE))</f>
        <v>1</v>
      </c>
      <c r="H42" s="161">
        <v>27</v>
      </c>
      <c r="I42" s="161">
        <v>28</v>
      </c>
      <c r="J42" s="163">
        <v>26</v>
      </c>
      <c r="K42" s="163">
        <v>25</v>
      </c>
      <c r="L42" s="163">
        <v>26</v>
      </c>
      <c r="M42" s="158">
        <v>20</v>
      </c>
      <c r="N42" s="156">
        <v>24</v>
      </c>
      <c r="O42" s="154"/>
      <c r="P42" s="73">
        <f t="shared" si="5"/>
        <v>176</v>
      </c>
      <c r="Q42" s="74">
        <f t="shared" si="6"/>
        <v>25.142857142857142</v>
      </c>
      <c r="R42" s="145">
        <f>IF(ROUND(dotazy!$G$24+(+$S$2-$Q42)/dotazy!$H$24,0)&gt;0,ROUND(dotazy!$G$24+(+$S$2-$Q42)/dotazy!$H$24,0),0)</f>
        <v>60</v>
      </c>
      <c r="S42" s="73">
        <f t="shared" si="7"/>
        <v>7</v>
      </c>
      <c r="T42" s="73">
        <f t="shared" si="8"/>
        <v>8</v>
      </c>
      <c r="U42" s="73">
        <f t="shared" si="9"/>
        <v>3</v>
      </c>
    </row>
    <row r="43" spans="1:21" ht="12.75">
      <c r="A43" s="79">
        <v>41</v>
      </c>
      <c r="B43" s="71" t="str">
        <f>IF(E43=0,".",VLOOKUP($E43,'databáze hráčů'!$B$3:$K$472,2,FALSE))</f>
        <v>Kadaníková</v>
      </c>
      <c r="C43" s="71" t="str">
        <f>IF($E43=0,".",VLOOKUP($E43,'databáze hráčů'!$B$3:$K$472,3,FALSE))</f>
        <v>Pavla</v>
      </c>
      <c r="D43" s="71" t="str">
        <f>IF($E43=0,".",VLOOKUP($E43,'databáze hráčů'!$B$3:$K$472,7,FALSE))</f>
        <v>MGC Hradečtí Orli</v>
      </c>
      <c r="E43" s="77">
        <v>3278</v>
      </c>
      <c r="F43" s="107" t="str">
        <f>IF($E43=0,".",VLOOKUP($E43,'databáze hráčů'!$B$3:$K$472,4,FALSE))</f>
        <v>Jz</v>
      </c>
      <c r="G43" s="72">
        <f>IF($E43=0,".",VLOOKUP($E43,'databáze hráčů'!$B$3:$K$472,8,FALSE))</f>
        <v>4</v>
      </c>
      <c r="H43" s="161">
        <v>27</v>
      </c>
      <c r="I43" s="162">
        <v>24</v>
      </c>
      <c r="J43" s="161">
        <v>27</v>
      </c>
      <c r="K43" s="162">
        <v>23</v>
      </c>
      <c r="L43" s="162">
        <v>21</v>
      </c>
      <c r="M43" s="154">
        <v>29</v>
      </c>
      <c r="N43" s="157">
        <v>27</v>
      </c>
      <c r="O43" s="156">
        <v>24</v>
      </c>
      <c r="P43" s="73">
        <f t="shared" si="5"/>
        <v>202</v>
      </c>
      <c r="Q43" s="81">
        <f t="shared" si="6"/>
        <v>25.25</v>
      </c>
      <c r="R43" s="145">
        <f>IF(ROUND(dotazy!$G$24+(+$S$2-$Q43)/dotazy!$H$24,0)&gt;0,ROUND(dotazy!$G$24+(+$S$2-$Q43)/dotazy!$H$24,0),0)</f>
        <v>59</v>
      </c>
      <c r="S43" s="73">
        <f t="shared" si="7"/>
        <v>8</v>
      </c>
      <c r="T43" s="73">
        <f t="shared" si="8"/>
        <v>8</v>
      </c>
      <c r="U43" s="73">
        <f t="shared" si="9"/>
        <v>4</v>
      </c>
    </row>
    <row r="44" spans="1:21" ht="12.75">
      <c r="A44" s="79">
        <v>42</v>
      </c>
      <c r="B44" s="71" t="str">
        <f>IF($E44=0,".",VLOOKUP($E44,'databáze hráčů'!$B$3:$K$472,2,FALSE))</f>
        <v>Fryšová</v>
      </c>
      <c r="C44" s="71" t="str">
        <f>IF($E44=0,".",VLOOKUP($E44,'databáze hráčů'!$B$3:$K$472,3,FALSE))</f>
        <v>Anna</v>
      </c>
      <c r="D44" s="71" t="str">
        <f>IF($E44=0,".",VLOOKUP($E44,'databáze hráčů'!$B$3:$K$472,7,FALSE))</f>
        <v>TJ MTG Hraničář Cheb</v>
      </c>
      <c r="E44" s="77">
        <v>2789</v>
      </c>
      <c r="F44" s="107" t="str">
        <f>IF($E44=0,".",VLOOKUP($E44,'databáze hráčů'!$B$3:$K$472,4,FALSE))</f>
        <v>Jz</v>
      </c>
      <c r="G44" s="72">
        <f>IF($E44=0,".",VLOOKUP($E44,'databáze hráčů'!$B$3:$K$472,8,FALSE))</f>
        <v>1</v>
      </c>
      <c r="H44" s="162">
        <v>24</v>
      </c>
      <c r="I44" s="163">
        <v>26</v>
      </c>
      <c r="J44" s="163">
        <v>25</v>
      </c>
      <c r="K44" s="163">
        <v>26</v>
      </c>
      <c r="L44" s="164">
        <v>30</v>
      </c>
      <c r="M44" s="153">
        <v>25</v>
      </c>
      <c r="N44" s="153">
        <v>25</v>
      </c>
      <c r="O44" s="156">
        <v>21</v>
      </c>
      <c r="P44" s="73">
        <f t="shared" si="5"/>
        <v>202</v>
      </c>
      <c r="Q44" s="81">
        <f t="shared" si="6"/>
        <v>25.25</v>
      </c>
      <c r="R44" s="145">
        <f>IF(ROUND(dotazy!$G$24+(+$S$2-$Q44)/dotazy!$H$24,0)&gt;0,ROUND(dotazy!$G$24+(+$S$2-$Q44)/dotazy!$H$24,0),0)</f>
        <v>59</v>
      </c>
      <c r="S44" s="73">
        <f t="shared" si="7"/>
        <v>8</v>
      </c>
      <c r="T44" s="73">
        <f t="shared" si="8"/>
        <v>9</v>
      </c>
      <c r="U44" s="73">
        <f t="shared" si="9"/>
        <v>2</v>
      </c>
    </row>
    <row r="45" spans="1:21" ht="12.75">
      <c r="A45" s="79">
        <v>43</v>
      </c>
      <c r="B45" s="71" t="str">
        <f>IF(E45=0,".",VLOOKUP($E45,'databáze hráčů'!$B$3:$K$472,2,FALSE))</f>
        <v>Nečekalová</v>
      </c>
      <c r="C45" s="71" t="str">
        <f>IF($E45=0,".",VLOOKUP($E45,'databáze hráčů'!$B$3:$K$472,3,FALSE))</f>
        <v>Jana</v>
      </c>
      <c r="D45" s="71" t="str">
        <f>IF($E45=0,".",VLOOKUP($E45,'databáze hráčů'!$B$3:$K$472,7,FALSE))</f>
        <v>TJ MTG Hraničář Cheb</v>
      </c>
      <c r="E45" s="77">
        <v>243</v>
      </c>
      <c r="F45" s="107" t="str">
        <f>IF($E45=0,".",VLOOKUP($E45,'databáze hráčů'!$B$3:$K$472,4,FALSE))</f>
        <v>Z</v>
      </c>
      <c r="G45" s="72">
        <f>IF($E45=0,".",VLOOKUP($E45,'databáze hráčů'!$B$3:$K$472,8,FALSE))</f>
        <v>2</v>
      </c>
      <c r="H45" s="163">
        <v>25</v>
      </c>
      <c r="I45" s="162">
        <v>22</v>
      </c>
      <c r="J45" s="161">
        <v>27</v>
      </c>
      <c r="K45" s="161">
        <v>27</v>
      </c>
      <c r="L45" s="162">
        <v>23</v>
      </c>
      <c r="M45" s="157">
        <v>28</v>
      </c>
      <c r="N45" s="153">
        <v>26</v>
      </c>
      <c r="O45" s="157">
        <v>27</v>
      </c>
      <c r="P45" s="73">
        <f t="shared" si="5"/>
        <v>205</v>
      </c>
      <c r="Q45" s="81">
        <f t="shared" si="6"/>
        <v>25.625</v>
      </c>
      <c r="R45" s="145">
        <f>IF(ROUND(dotazy!$G$24+(+$S$2-$Q45)/dotazy!$H$24,0)&gt;0,ROUND(dotazy!$G$24+(+$S$2-$Q45)/dotazy!$H$24,0),0)</f>
        <v>57</v>
      </c>
      <c r="S45" s="73">
        <f t="shared" si="7"/>
        <v>8</v>
      </c>
      <c r="T45" s="73">
        <f t="shared" si="8"/>
        <v>6</v>
      </c>
      <c r="U45" s="73">
        <f t="shared" si="9"/>
        <v>4</v>
      </c>
    </row>
    <row r="46" spans="1:21" ht="12.75">
      <c r="A46" s="79">
        <v>44</v>
      </c>
      <c r="B46" s="71" t="str">
        <f>IF(E46=0,".",VLOOKUP($E46,'databáze hráčů'!$B$3:$K$472,2,FALSE))</f>
        <v>Liška</v>
      </c>
      <c r="C46" s="71" t="str">
        <f>IF($E46=0,".",VLOOKUP($E46,'databáze hráčů'!$B$3:$K$472,3,FALSE))</f>
        <v>Michal</v>
      </c>
      <c r="D46" s="71" t="str">
        <f>IF($E46=0,".",VLOOKUP($E46,'databáze hráčů'!$B$3:$K$472,7,FALSE))</f>
        <v>SK TEMPO Praha</v>
      </c>
      <c r="E46" s="77">
        <v>1654</v>
      </c>
      <c r="F46" s="107" t="str">
        <f>IF($E46=0,".",VLOOKUP($E46,'databáze hráčů'!$B$3:$K$472,4,FALSE))</f>
        <v>M</v>
      </c>
      <c r="G46" s="72">
        <f>IF($E46=0,".",VLOOKUP($E46,'databáze hráčů'!$B$3:$K$472,8,FALSE))</f>
        <v>2</v>
      </c>
      <c r="H46" s="164">
        <v>30</v>
      </c>
      <c r="I46" s="162">
        <v>23</v>
      </c>
      <c r="J46" s="162">
        <v>24</v>
      </c>
      <c r="K46" s="164">
        <v>29</v>
      </c>
      <c r="L46" s="163">
        <v>26</v>
      </c>
      <c r="M46" s="158">
        <v>24</v>
      </c>
      <c r="N46" s="158">
        <v>24</v>
      </c>
      <c r="O46" s="155"/>
      <c r="P46" s="80">
        <f>SUM(H46:O46)</f>
        <v>180</v>
      </c>
      <c r="Q46" s="74">
        <f>+P46/COUNT(H46:O46)</f>
        <v>25.714285714285715</v>
      </c>
      <c r="R46" s="145">
        <f>IF(ROUND(dotazy!$G$24+(+$S$2-$Q46)/dotazy!$H$24,0)&gt;0,ROUND(dotazy!$G$24+(+$S$2-$Q46)/dotazy!$H$24,0),0)</f>
        <v>56</v>
      </c>
      <c r="S46" s="73">
        <f>+COUNT(H46:O46)</f>
        <v>7</v>
      </c>
      <c r="T46" s="73">
        <f>MAX($H46:$O46)-MIN($H46:$O46)</f>
        <v>7</v>
      </c>
      <c r="U46" s="73">
        <f>LARGE($H46:$O46,2)-SMALL($H46:$O46,2)</f>
        <v>5</v>
      </c>
    </row>
    <row r="47" spans="1:21" ht="12.75">
      <c r="A47" s="79">
        <v>45</v>
      </c>
      <c r="B47" s="71" t="str">
        <f>IF(E47=0,".",VLOOKUP($E47,'databáze hráčů'!$B$3:$K$472,2,FALSE))</f>
        <v>Škaloudová</v>
      </c>
      <c r="C47" s="71" t="str">
        <f>IF($E47=0,".",VLOOKUP($E47,'databáze hráčů'!$B$3:$K$472,3,FALSE))</f>
        <v>Dita</v>
      </c>
      <c r="D47" s="71" t="str">
        <f>IF($E47=0,".",VLOOKUP($E47,'databáze hráčů'!$B$3:$K$472,7,FALSE))</f>
        <v>GC 85 Rakovník</v>
      </c>
      <c r="E47" s="77">
        <v>2859</v>
      </c>
      <c r="F47" s="107" t="str">
        <f>IF($E47=0,".",VLOOKUP($E47,'databáze hráčů'!$B$3:$K$472,4,FALSE))</f>
        <v>Z</v>
      </c>
      <c r="G47" s="72">
        <f>IF($E47=0,".",VLOOKUP($E47,'databáze hráčů'!$B$3:$K$472,8,FALSE))</f>
        <v>3</v>
      </c>
      <c r="H47" s="163">
        <v>26</v>
      </c>
      <c r="I47" s="163">
        <v>25</v>
      </c>
      <c r="J47" s="162">
        <v>21</v>
      </c>
      <c r="K47" s="164">
        <v>29</v>
      </c>
      <c r="L47" s="164">
        <v>30</v>
      </c>
      <c r="M47" s="153">
        <v>25</v>
      </c>
      <c r="N47" s="156">
        <v>24</v>
      </c>
      <c r="O47" s="154"/>
      <c r="P47" s="73">
        <f t="shared" si="5"/>
        <v>180</v>
      </c>
      <c r="Q47" s="74">
        <f t="shared" si="6"/>
        <v>25.714285714285715</v>
      </c>
      <c r="R47" s="145">
        <f>IF(ROUND(dotazy!$G$24+(+$S$2-$Q47)/dotazy!$H$24,0)&gt;0,ROUND(dotazy!$G$24+(+$S$2-$Q47)/dotazy!$H$24,0),0)</f>
        <v>56</v>
      </c>
      <c r="S47" s="73">
        <f t="shared" si="7"/>
        <v>7</v>
      </c>
      <c r="T47" s="73">
        <f t="shared" si="8"/>
        <v>9</v>
      </c>
      <c r="U47" s="73">
        <f t="shared" si="9"/>
        <v>5</v>
      </c>
    </row>
    <row r="48" spans="1:21" ht="12.75">
      <c r="A48" s="79">
        <v>46</v>
      </c>
      <c r="B48" s="71" t="str">
        <f>IF(E48=0,".",VLOOKUP($E48,'databáze hráčů'!$B$3:$K$472,2,FALSE))</f>
        <v>Bláha</v>
      </c>
      <c r="C48" s="71" t="str">
        <f>IF($E48=0,".",VLOOKUP($E48,'databáze hráčů'!$B$3:$K$472,3,FALSE))</f>
        <v>Milan</v>
      </c>
      <c r="D48" s="71" t="str">
        <f>IF($E48=0,".",VLOOKUP($E48,'databáze hráčů'!$B$3:$K$472,7,FALSE))</f>
        <v>GC 85 Rakovník</v>
      </c>
      <c r="E48" s="77">
        <v>1099</v>
      </c>
      <c r="F48" s="107" t="str">
        <f>IF($E48=0,".",VLOOKUP($E48,'databáze hráčů'!$B$3:$K$472,4,FALSE))</f>
        <v>S</v>
      </c>
      <c r="G48" s="72">
        <f>IF($E48=0,".",VLOOKUP($E48,'databáze hráčů'!$B$3:$K$472,8,FALSE))</f>
        <v>2</v>
      </c>
      <c r="H48" s="161">
        <v>27</v>
      </c>
      <c r="I48" s="163">
        <v>26</v>
      </c>
      <c r="J48" s="162">
        <v>23</v>
      </c>
      <c r="K48" s="163">
        <v>26</v>
      </c>
      <c r="L48" s="161">
        <v>28</v>
      </c>
      <c r="M48" s="153">
        <v>25</v>
      </c>
      <c r="N48" s="153">
        <v>26</v>
      </c>
      <c r="O48" s="154"/>
      <c r="P48" s="73">
        <f t="shared" si="5"/>
        <v>181</v>
      </c>
      <c r="Q48" s="74">
        <f t="shared" si="6"/>
        <v>25.857142857142858</v>
      </c>
      <c r="R48" s="145">
        <f>IF(ROUND(dotazy!$G$24+(+$S$2-$Q48)/dotazy!$H$24,0)&gt;0,ROUND(dotazy!$G$24+(+$S$2-$Q48)/dotazy!$H$24,0),0)</f>
        <v>55</v>
      </c>
      <c r="S48" s="73">
        <f t="shared" si="7"/>
        <v>7</v>
      </c>
      <c r="T48" s="73">
        <f t="shared" si="8"/>
        <v>5</v>
      </c>
      <c r="U48" s="73">
        <f t="shared" si="9"/>
        <v>2</v>
      </c>
    </row>
    <row r="49" spans="1:21" ht="12.75">
      <c r="A49" s="79">
        <v>47</v>
      </c>
      <c r="B49" s="71" t="str">
        <f>IF(E49=0,".",VLOOKUP($E49,'databáze hráčů'!$B$3:$K$472,2,FALSE))</f>
        <v>Hasch</v>
      </c>
      <c r="C49" s="71" t="str">
        <f>IF($E49=0,".",VLOOKUP($E49,'databáze hráčů'!$B$3:$K$472,3,FALSE))</f>
        <v>David</v>
      </c>
      <c r="D49" s="71" t="str">
        <f>IF($E49=0,".",VLOOKUP($E49,'databáze hráčů'!$B$3:$K$472,7,FALSE))</f>
        <v>MGC Plzeň</v>
      </c>
      <c r="E49" s="77">
        <v>2933</v>
      </c>
      <c r="F49" s="107" t="str">
        <f>IF($E49=0,".",VLOOKUP($E49,'databáze hráčů'!$B$3:$K$472,4,FALSE))</f>
        <v>M</v>
      </c>
      <c r="G49" s="72">
        <f>IF($E49=0,".",VLOOKUP($E49,'databáze hráčů'!$B$3:$K$472,8,FALSE))</f>
        <v>2</v>
      </c>
      <c r="H49" s="163">
        <v>26</v>
      </c>
      <c r="I49" s="163">
        <v>26</v>
      </c>
      <c r="J49" s="162">
        <v>24</v>
      </c>
      <c r="K49" s="161">
        <v>27</v>
      </c>
      <c r="L49" s="163">
        <v>25</v>
      </c>
      <c r="M49" s="165">
        <v>27</v>
      </c>
      <c r="N49" s="165">
        <v>27</v>
      </c>
      <c r="O49" s="155"/>
      <c r="P49" s="80">
        <f>SUM(H49:O49)</f>
        <v>182</v>
      </c>
      <c r="Q49" s="74">
        <f>+P49/COUNT(H49:O49)</f>
        <v>26</v>
      </c>
      <c r="R49" s="145">
        <f>IF(ROUND(dotazy!$G$24+(+$S$2-$Q49)/dotazy!$H$24,0)&gt;0,ROUND(dotazy!$G$24+(+$S$2-$Q49)/dotazy!$H$24,0),0)</f>
        <v>54</v>
      </c>
      <c r="S49" s="73">
        <f>+COUNT(H49:O49)</f>
        <v>7</v>
      </c>
      <c r="T49" s="73">
        <f>MAX($H49:$O49)-MIN($H49:$O49)</f>
        <v>3</v>
      </c>
      <c r="U49" s="73">
        <f>LARGE($H49:$O49,2)-SMALL($H49:$O49,2)</f>
        <v>2</v>
      </c>
    </row>
    <row r="50" spans="1:21" ht="12.75">
      <c r="A50" s="79">
        <v>48</v>
      </c>
      <c r="B50" s="71" t="str">
        <f>IF(E50=0,".",VLOOKUP($E50,'databáze hráčů'!$B$3:$K$472,2,FALSE))</f>
        <v>Vávra</v>
      </c>
      <c r="C50" s="71" t="str">
        <f>IF($E50=0,".",VLOOKUP($E50,'databáze hráčů'!$B$3:$K$472,3,FALSE))</f>
        <v>Zdeněk</v>
      </c>
      <c r="D50" s="71" t="str">
        <f>IF($E50=0,".",VLOOKUP($E50,'databáze hráčů'!$B$3:$K$472,7,FALSE))</f>
        <v>SMG 2000 Ústí n. L.</v>
      </c>
      <c r="E50" s="77">
        <v>358</v>
      </c>
      <c r="F50" s="107" t="str">
        <f>IF($E50=0,".",VLOOKUP($E50,'databáze hráčů'!$B$3:$K$472,4,FALSE))</f>
        <v>S</v>
      </c>
      <c r="G50" s="72">
        <f>IF($E50=0,".",VLOOKUP($E50,'databáze hráčů'!$B$3:$K$472,8,FALSE))</f>
        <v>2</v>
      </c>
      <c r="H50" s="163">
        <v>25</v>
      </c>
      <c r="I50" s="161">
        <v>27</v>
      </c>
      <c r="J50" s="161">
        <v>28</v>
      </c>
      <c r="K50" s="162">
        <v>22</v>
      </c>
      <c r="L50" s="163">
        <v>26</v>
      </c>
      <c r="M50" s="154">
        <v>29</v>
      </c>
      <c r="N50" s="153">
        <v>25</v>
      </c>
      <c r="O50" s="154"/>
      <c r="P50" s="73">
        <f t="shared" si="5"/>
        <v>182</v>
      </c>
      <c r="Q50" s="74">
        <f t="shared" si="6"/>
        <v>26</v>
      </c>
      <c r="R50" s="145">
        <f>IF(ROUND(dotazy!$G$24+(+$S$2-$Q50)/dotazy!$H$24,0)&gt;0,ROUND(dotazy!$G$24+(+$S$2-$Q50)/dotazy!$H$24,0),0)</f>
        <v>54</v>
      </c>
      <c r="S50" s="73">
        <f t="shared" si="7"/>
        <v>7</v>
      </c>
      <c r="T50" s="73">
        <f t="shared" si="8"/>
        <v>7</v>
      </c>
      <c r="U50" s="73">
        <f t="shared" si="9"/>
        <v>3</v>
      </c>
    </row>
    <row r="51" spans="1:21" ht="12.75">
      <c r="A51" s="79">
        <v>49</v>
      </c>
      <c r="B51" s="71" t="str">
        <f>IF(E51=0,".",VLOOKUP($E51,'databáze hráčů'!$B$3:$K$472,2,FALSE))</f>
        <v>Říha</v>
      </c>
      <c r="C51" s="71" t="str">
        <f>IF($E51=0,".",VLOOKUP($E51,'databáze hráčů'!$B$3:$K$472,3,FALSE))</f>
        <v>Michal</v>
      </c>
      <c r="D51" s="71" t="str">
        <f>IF($E51=0,".",VLOOKUP($E51,'databáze hráčů'!$B$3:$K$472,7,FALSE))</f>
        <v>MGC Hradečtí Orli</v>
      </c>
      <c r="E51" s="77">
        <v>3254</v>
      </c>
      <c r="F51" s="107" t="str">
        <f>IF($E51=0,".",VLOOKUP($E51,'databáze hráčů'!$B$3:$K$472,4,FALSE))</f>
        <v>J</v>
      </c>
      <c r="G51" s="72">
        <f>IF($E51=0,".",VLOOKUP($E51,'databáze hráčů'!$B$3:$K$472,8,FALSE))</f>
        <v>3</v>
      </c>
      <c r="H51" s="161">
        <v>27</v>
      </c>
      <c r="I51" s="162">
        <v>24</v>
      </c>
      <c r="J51" s="161">
        <v>27</v>
      </c>
      <c r="K51" s="162">
        <v>24</v>
      </c>
      <c r="L51" s="162">
        <v>23</v>
      </c>
      <c r="M51" s="154">
        <v>31</v>
      </c>
      <c r="N51" s="153">
        <v>25</v>
      </c>
      <c r="O51" s="157">
        <v>27</v>
      </c>
      <c r="P51" s="73">
        <f t="shared" si="5"/>
        <v>208</v>
      </c>
      <c r="Q51" s="81">
        <f t="shared" si="6"/>
        <v>26</v>
      </c>
      <c r="R51" s="145">
        <f>IF(ROUND(dotazy!$G$24+(+$S$2-$Q51)/dotazy!$H$24,0)&gt;0,ROUND(dotazy!$G$24+(+$S$2-$Q51)/dotazy!$H$24,0),0)</f>
        <v>54</v>
      </c>
      <c r="S51" s="73">
        <f t="shared" si="7"/>
        <v>8</v>
      </c>
      <c r="T51" s="73">
        <f t="shared" si="8"/>
        <v>8</v>
      </c>
      <c r="U51" s="73">
        <f t="shared" si="9"/>
        <v>3</v>
      </c>
    </row>
    <row r="52" spans="1:21" ht="12.75">
      <c r="A52" s="79">
        <v>50</v>
      </c>
      <c r="B52" s="71" t="str">
        <f>IF(E52=0,".",VLOOKUP($E52,'databáze hráčů'!$B$3:$K$472,2,FALSE))</f>
        <v>Drbohlavová</v>
      </c>
      <c r="C52" s="71" t="str">
        <f>IF($E52=0,".",VLOOKUP($E52,'databáze hráčů'!$B$3:$K$472,3,FALSE))</f>
        <v>Veronika</v>
      </c>
      <c r="D52" s="71" t="str">
        <f>IF($E52=0,".",VLOOKUP($E52,'databáze hráčů'!$B$3:$K$472,7,FALSE))</f>
        <v>MGC Hradečtí Orli</v>
      </c>
      <c r="E52" s="77">
        <v>3048</v>
      </c>
      <c r="F52" s="107" t="str">
        <f>IF($E52=0,".",VLOOKUP($E52,'databáze hráčů'!$B$3:$K$472,4,FALSE))</f>
        <v>Jz</v>
      </c>
      <c r="G52" s="72">
        <f>IF($E52=0,".",VLOOKUP($E52,'databáze hráčů'!$B$3:$K$472,8,FALSE))</f>
        <v>2</v>
      </c>
      <c r="H52" s="164">
        <v>29</v>
      </c>
      <c r="I52" s="163">
        <v>25</v>
      </c>
      <c r="J52" s="161">
        <v>27</v>
      </c>
      <c r="K52" s="164">
        <v>33</v>
      </c>
      <c r="L52" s="163">
        <v>25</v>
      </c>
      <c r="M52" s="156">
        <v>24</v>
      </c>
      <c r="N52" s="156">
        <v>23</v>
      </c>
      <c r="O52" s="156">
        <v>23</v>
      </c>
      <c r="P52" s="73">
        <f t="shared" si="5"/>
        <v>209</v>
      </c>
      <c r="Q52" s="81">
        <f t="shared" si="6"/>
        <v>26.125</v>
      </c>
      <c r="R52" s="145">
        <f>IF(ROUND(dotazy!$G$24+(+$S$2-$Q52)/dotazy!$H$24,0)&gt;0,ROUND(dotazy!$G$24+(+$S$2-$Q52)/dotazy!$H$24,0),0)</f>
        <v>54</v>
      </c>
      <c r="S52" s="73">
        <f t="shared" si="7"/>
        <v>8</v>
      </c>
      <c r="T52" s="73">
        <f t="shared" si="8"/>
        <v>10</v>
      </c>
      <c r="U52" s="73">
        <f t="shared" si="9"/>
        <v>6</v>
      </c>
    </row>
    <row r="53" spans="1:21" ht="12.75">
      <c r="A53" s="79">
        <v>51</v>
      </c>
      <c r="B53" s="71" t="str">
        <f>IF(E53=0,".",VLOOKUP($E53,'databáze hráčů'!$B$3:$K$472,2,FALSE))</f>
        <v>Šedek</v>
      </c>
      <c r="C53" s="71" t="str">
        <f>IF($E53=0,".",VLOOKUP($E53,'databáze hráčů'!$B$3:$K$472,3,FALSE))</f>
        <v>Jaroslav</v>
      </c>
      <c r="D53" s="71" t="str">
        <f>IF($E53=0,".",VLOOKUP($E53,'databáze hráčů'!$B$3:$K$472,7,FALSE))</f>
        <v>1.MGC Děkanka Praha</v>
      </c>
      <c r="E53" s="77">
        <v>595</v>
      </c>
      <c r="F53" s="107" t="str">
        <f>IF($E53=0,".",VLOOKUP($E53,'databáze hráčů'!$B$3:$K$472,4,FALSE))</f>
        <v>S</v>
      </c>
      <c r="G53" s="72">
        <f>IF($E53=0,".",VLOOKUP($E53,'databáze hráčů'!$B$3:$K$472,8,FALSE))</f>
        <v>3</v>
      </c>
      <c r="H53" s="161">
        <v>27</v>
      </c>
      <c r="I53" s="164">
        <v>30</v>
      </c>
      <c r="J53" s="162">
        <v>24</v>
      </c>
      <c r="K53" s="161">
        <v>28</v>
      </c>
      <c r="L53" s="162">
        <v>24</v>
      </c>
      <c r="M53" s="153">
        <v>25</v>
      </c>
      <c r="N53" s="153">
        <v>25</v>
      </c>
      <c r="O53" s="154"/>
      <c r="P53" s="73">
        <f>SUM(H53:O53)</f>
        <v>183</v>
      </c>
      <c r="Q53" s="74">
        <f>+P53/COUNT(H53:O53)</f>
        <v>26.142857142857142</v>
      </c>
      <c r="R53" s="145">
        <f>IF(ROUND(dotazy!$G$24+(+$S$2-$Q53)/dotazy!$H$24,0)&gt;0,ROUND(dotazy!$G$24+(+$S$2-$Q53)/dotazy!$H$24,0),0)</f>
        <v>54</v>
      </c>
      <c r="S53" s="73">
        <f>+COUNT(H53:O53)</f>
        <v>7</v>
      </c>
      <c r="T53" s="73">
        <f>MAX($H53:$O53)-MIN($H53:$O53)</f>
        <v>6</v>
      </c>
      <c r="U53" s="73">
        <f>LARGE($H53:$O53,2)-SMALL($H53:$O53,2)</f>
        <v>4</v>
      </c>
    </row>
    <row r="54" spans="1:21" ht="12.75">
      <c r="A54" s="79">
        <v>52</v>
      </c>
      <c r="B54" s="71" t="str">
        <f>IF(E54=0,".",VLOOKUP($E54,'databáze hráčů'!$B$3:$K$472,2,FALSE))</f>
        <v>Vitner</v>
      </c>
      <c r="C54" s="71" t="str">
        <f>IF($E54=0,".",VLOOKUP($E54,'databáze hráčů'!$B$3:$K$472,3,FALSE))</f>
        <v>Václav</v>
      </c>
      <c r="D54" s="71" t="str">
        <f>IF($E54=0,".",VLOOKUP($E54,'databáze hráčů'!$B$3:$K$472,7,FALSE))</f>
        <v>GC 85 Rakovník</v>
      </c>
      <c r="E54" s="77">
        <v>1134</v>
      </c>
      <c r="F54" s="107" t="str">
        <f>IF($E54=0,".",VLOOKUP($E54,'databáze hráčů'!$B$3:$K$472,4,FALSE))</f>
        <v>S</v>
      </c>
      <c r="G54" s="72">
        <f>IF($E54=0,".",VLOOKUP($E54,'databáze hráčů'!$B$3:$K$472,8,FALSE))</f>
        <v>2</v>
      </c>
      <c r="H54" s="161">
        <v>28</v>
      </c>
      <c r="I54" s="162">
        <v>23</v>
      </c>
      <c r="J54" s="164">
        <v>30</v>
      </c>
      <c r="K54" s="164">
        <v>32</v>
      </c>
      <c r="L54" s="163">
        <v>26</v>
      </c>
      <c r="M54" s="156">
        <v>22</v>
      </c>
      <c r="N54" s="156">
        <v>22</v>
      </c>
      <c r="O54" s="154"/>
      <c r="P54" s="73">
        <f t="shared" si="5"/>
        <v>183</v>
      </c>
      <c r="Q54" s="74">
        <f t="shared" si="6"/>
        <v>26.142857142857142</v>
      </c>
      <c r="R54" s="145">
        <f>IF(ROUND(dotazy!$G$24+(+$S$2-$Q54)/dotazy!$H$24,0)&gt;0,ROUND(dotazy!$G$24+(+$S$2-$Q54)/dotazy!$H$24,0),0)</f>
        <v>54</v>
      </c>
      <c r="S54" s="73">
        <f t="shared" si="7"/>
        <v>7</v>
      </c>
      <c r="T54" s="73">
        <f t="shared" si="8"/>
        <v>10</v>
      </c>
      <c r="U54" s="73">
        <f t="shared" si="9"/>
        <v>8</v>
      </c>
    </row>
    <row r="55" spans="1:21" ht="12.75">
      <c r="A55" s="79">
        <v>53</v>
      </c>
      <c r="B55" s="71" t="str">
        <f>IF(E55=0,".",VLOOKUP($E55,'databáze hráčů'!$B$3:$K$472,2,FALSE))</f>
        <v>Dočkalová</v>
      </c>
      <c r="C55" s="71" t="str">
        <f>IF($E55=0,".",VLOOKUP($E55,'databáze hráčů'!$B$3:$K$472,3,FALSE))</f>
        <v>Dana</v>
      </c>
      <c r="D55" s="71" t="str">
        <f>IF($E55=0,".",VLOOKUP($E55,'databáze hráčů'!$B$3:$K$472,7,FALSE))</f>
        <v>SK GC Františkovy Lázně</v>
      </c>
      <c r="E55" s="77">
        <v>1388</v>
      </c>
      <c r="F55" s="107" t="str">
        <f>IF($E55=0,".",VLOOKUP($E55,'databáze hráčů'!$B$3:$K$472,4,FALSE))</f>
        <v>Z</v>
      </c>
      <c r="G55" s="72">
        <f>IF($E55=0,".",VLOOKUP($E55,'databáze hráčů'!$B$3:$K$472,8,FALSE))</f>
        <v>1</v>
      </c>
      <c r="H55" s="163">
        <v>26</v>
      </c>
      <c r="I55" s="161">
        <v>28</v>
      </c>
      <c r="J55" s="161">
        <v>27</v>
      </c>
      <c r="K55" s="161">
        <v>28</v>
      </c>
      <c r="L55" s="161">
        <v>27</v>
      </c>
      <c r="M55" s="156">
        <v>24</v>
      </c>
      <c r="N55" s="156">
        <v>24</v>
      </c>
      <c r="O55" s="154"/>
      <c r="P55" s="73">
        <f t="shared" si="5"/>
        <v>184</v>
      </c>
      <c r="Q55" s="74">
        <f t="shared" si="6"/>
        <v>26.285714285714285</v>
      </c>
      <c r="R55" s="145">
        <f>IF(ROUND(dotazy!$G$24+(+$S$2-$Q55)/dotazy!$H$24,0)&gt;0,ROUND(dotazy!$G$24+(+$S$2-$Q55)/dotazy!$H$24,0),0)</f>
        <v>53</v>
      </c>
      <c r="S55" s="73">
        <f t="shared" si="7"/>
        <v>7</v>
      </c>
      <c r="T55" s="73">
        <f t="shared" si="8"/>
        <v>4</v>
      </c>
      <c r="U55" s="73">
        <f t="shared" si="9"/>
        <v>4</v>
      </c>
    </row>
    <row r="56" spans="1:21" ht="12.75">
      <c r="A56" s="79">
        <v>54</v>
      </c>
      <c r="B56" s="71" t="str">
        <f>IF(E56=0,".",VLOOKUP($E56,'databáze hráčů'!$B$3:$K$472,2,FALSE))</f>
        <v>Radnicová</v>
      </c>
      <c r="C56" s="71" t="str">
        <f>IF($E56=0,".",VLOOKUP($E56,'databáze hráčů'!$B$3:$K$472,3,FALSE))</f>
        <v>Lenka</v>
      </c>
      <c r="D56" s="71" t="str">
        <f>IF($E56=0,".",VLOOKUP($E56,'databáze hráčů'!$B$3:$K$472,7,FALSE))</f>
        <v>SK TEMPO Praha</v>
      </c>
      <c r="E56" s="77">
        <v>2879</v>
      </c>
      <c r="F56" s="107" t="str">
        <f>IF($E56=0,".",VLOOKUP($E56,'databáze hráčů'!$B$3:$K$472,4,FALSE))</f>
        <v>Z</v>
      </c>
      <c r="G56" s="72">
        <f>IF($E56=0,".",VLOOKUP($E56,'databáze hráčů'!$B$3:$K$472,8,FALSE))</f>
        <v>1</v>
      </c>
      <c r="H56" s="161">
        <v>28</v>
      </c>
      <c r="I56" s="162">
        <v>21</v>
      </c>
      <c r="J56" s="161">
        <v>27</v>
      </c>
      <c r="K56" s="164">
        <v>29</v>
      </c>
      <c r="L56" s="163">
        <v>25</v>
      </c>
      <c r="M56" s="155">
        <v>29</v>
      </c>
      <c r="N56" s="153">
        <v>25</v>
      </c>
      <c r="O56" s="154"/>
      <c r="P56" s="73">
        <f t="shared" si="5"/>
        <v>184</v>
      </c>
      <c r="Q56" s="74">
        <f t="shared" si="6"/>
        <v>26.285714285714285</v>
      </c>
      <c r="R56" s="145">
        <f>IF(ROUND(dotazy!$G$24+(+$S$2-$Q56)/dotazy!$H$24,0)&gt;0,ROUND(dotazy!$G$24+(+$S$2-$Q56)/dotazy!$H$24,0),0)</f>
        <v>53</v>
      </c>
      <c r="S56" s="73">
        <f t="shared" si="7"/>
        <v>7</v>
      </c>
      <c r="T56" s="73">
        <f t="shared" si="8"/>
        <v>8</v>
      </c>
      <c r="U56" s="73">
        <f t="shared" si="9"/>
        <v>4</v>
      </c>
    </row>
    <row r="57" spans="1:21" ht="12.75">
      <c r="A57" s="79">
        <v>55</v>
      </c>
      <c r="B57" s="71" t="str">
        <f>IF(E57=0,".",VLOOKUP($E57,'databáze hráčů'!$B$3:$K$472,2,FALSE))</f>
        <v>Wolf</v>
      </c>
      <c r="C57" s="71" t="str">
        <f>IF($E57=0,".",VLOOKUP($E57,'databáze hráčů'!$B$3:$K$472,3,FALSE))</f>
        <v>Jan</v>
      </c>
      <c r="D57" s="71" t="str">
        <f>IF($E57=0,".",VLOOKUP($E57,'databáze hráčů'!$B$3:$K$472,7,FALSE))</f>
        <v>TJ MTG Hraničář Cheb</v>
      </c>
      <c r="E57" s="77">
        <v>3051</v>
      </c>
      <c r="F57" s="107" t="str">
        <f>IF($E57=0,".",VLOOKUP($E57,'databáze hráčů'!$B$3:$K$472,4,FALSE))</f>
        <v>M</v>
      </c>
      <c r="G57" s="72">
        <f>IF($E57=0,".",VLOOKUP($E57,'databáze hráčů'!$B$3:$K$472,8,FALSE))</f>
        <v>3</v>
      </c>
      <c r="H57" s="164">
        <v>29</v>
      </c>
      <c r="I57" s="162">
        <v>22</v>
      </c>
      <c r="J57" s="162">
        <v>24</v>
      </c>
      <c r="K57" s="163">
        <v>25</v>
      </c>
      <c r="L57" s="161">
        <v>28</v>
      </c>
      <c r="M57" s="159">
        <v>26</v>
      </c>
      <c r="N57" s="155">
        <v>30</v>
      </c>
      <c r="O57" s="155"/>
      <c r="P57" s="80">
        <f t="shared" si="5"/>
        <v>184</v>
      </c>
      <c r="Q57" s="74">
        <f t="shared" si="6"/>
        <v>26.285714285714285</v>
      </c>
      <c r="R57" s="145">
        <f>IF(ROUND(dotazy!$G$24+(+$S$2-$Q57)/dotazy!$H$24,0)&gt;0,ROUND(dotazy!$G$24+(+$S$2-$Q57)/dotazy!$H$24,0),0)</f>
        <v>53</v>
      </c>
      <c r="S57" s="80">
        <f t="shared" si="7"/>
        <v>7</v>
      </c>
      <c r="T57" s="80">
        <f t="shared" si="8"/>
        <v>8</v>
      </c>
      <c r="U57" s="80">
        <f t="shared" si="9"/>
        <v>5</v>
      </c>
    </row>
    <row r="58" spans="1:21" ht="12.75">
      <c r="A58" s="79">
        <v>56</v>
      </c>
      <c r="B58" s="71" t="str">
        <f>IF(E58=0,".",VLOOKUP($E58,'databáze hráčů'!$B$3:$K$472,2,FALSE))</f>
        <v>Macourová</v>
      </c>
      <c r="C58" s="71" t="str">
        <f>IF($E58=0,".",VLOOKUP($E58,'databáze hráčů'!$B$3:$K$472,3,FALSE))</f>
        <v>Eva</v>
      </c>
      <c r="D58" s="71" t="str">
        <f>IF($E58=0,".",VLOOKUP($E58,'databáze hráčů'!$B$3:$K$472,7,FALSE))</f>
        <v>1.MGC Děkanka Praha</v>
      </c>
      <c r="E58" s="77">
        <v>768</v>
      </c>
      <c r="F58" s="107" t="str">
        <f>IF($E58=0,".",VLOOKUP($E58,'databáze hráčů'!$B$3:$K$472,4,FALSE))</f>
        <v>Z</v>
      </c>
      <c r="G58" s="72">
        <f>IF($E58=0,".",VLOOKUP($E58,'databáze hráčů'!$B$3:$K$472,8,FALSE))</f>
        <v>2</v>
      </c>
      <c r="H58" s="161">
        <v>27</v>
      </c>
      <c r="I58" s="161">
        <v>28</v>
      </c>
      <c r="J58" s="161">
        <v>28</v>
      </c>
      <c r="K58" s="162">
        <v>20</v>
      </c>
      <c r="L58" s="164">
        <v>29</v>
      </c>
      <c r="M58" s="157">
        <v>28</v>
      </c>
      <c r="N58" s="156">
        <v>24</v>
      </c>
      <c r="O58" s="154"/>
      <c r="P58" s="73">
        <f>SUM(H58:O58)</f>
        <v>184</v>
      </c>
      <c r="Q58" s="74">
        <f>+P58/COUNT(H58:O58)</f>
        <v>26.285714285714285</v>
      </c>
      <c r="R58" s="145">
        <f>IF(ROUND(dotazy!$G$24+(+$S$2-$Q58)/dotazy!$H$24,0)&gt;0,ROUND(dotazy!$G$24+(+$S$2-$Q58)/dotazy!$H$24,0),0)</f>
        <v>53</v>
      </c>
      <c r="S58" s="73">
        <f>+COUNT(H58:O58)</f>
        <v>7</v>
      </c>
      <c r="T58" s="73">
        <f>MAX($H58:$O58)-MIN($H58:$O58)</f>
        <v>9</v>
      </c>
      <c r="U58" s="73">
        <f>LARGE($H58:$O58,2)-SMALL($H58:$O58,2)</f>
        <v>4</v>
      </c>
    </row>
    <row r="59" spans="1:21" ht="12.75">
      <c r="A59" s="79">
        <v>57</v>
      </c>
      <c r="B59" s="71" t="str">
        <f>IF(E59=0,".",VLOOKUP($E59,'databáze hráčů'!$B$3:$K$472,2,FALSE))</f>
        <v>Martínek</v>
      </c>
      <c r="C59" s="71" t="str">
        <f>IF($E59=0,".",VLOOKUP($E59,'databáze hráčů'!$B$3:$K$472,3,FALSE))</f>
        <v>Ivo</v>
      </c>
      <c r="D59" s="71" t="str">
        <f>IF($E59=0,".",VLOOKUP($E59,'databáze hráčů'!$B$3:$K$472,7,FALSE))</f>
        <v>MGC Hradečtí Orli</v>
      </c>
      <c r="E59" s="77">
        <v>1735</v>
      </c>
      <c r="F59" s="107" t="str">
        <f>IF($E59=0,".",VLOOKUP($E59,'databáze hráčů'!$B$3:$K$472,4,FALSE))</f>
        <v>M</v>
      </c>
      <c r="G59" s="72">
        <f>IF($E59=0,".",VLOOKUP($E59,'databáze hráčů'!$B$3:$K$472,8,FALSE))</f>
        <v>4</v>
      </c>
      <c r="H59" s="164">
        <v>35</v>
      </c>
      <c r="I59" s="163">
        <v>26</v>
      </c>
      <c r="J59" s="163">
        <v>26</v>
      </c>
      <c r="K59" s="162">
        <v>24</v>
      </c>
      <c r="L59" s="162">
        <v>22</v>
      </c>
      <c r="M59" s="159">
        <v>25</v>
      </c>
      <c r="N59" s="159">
        <v>26</v>
      </c>
      <c r="O59" s="155"/>
      <c r="P59" s="80">
        <f t="shared" si="5"/>
        <v>184</v>
      </c>
      <c r="Q59" s="74">
        <f t="shared" si="6"/>
        <v>26.285714285714285</v>
      </c>
      <c r="R59" s="145">
        <f>IF(ROUND(dotazy!$G$24+(+$S$2-$Q59)/dotazy!$H$24,0)&gt;0,ROUND(dotazy!$G$24+(+$S$2-$Q59)/dotazy!$H$24,0),0)</f>
        <v>53</v>
      </c>
      <c r="S59" s="80">
        <f t="shared" si="7"/>
        <v>7</v>
      </c>
      <c r="T59" s="80">
        <f t="shared" si="8"/>
        <v>13</v>
      </c>
      <c r="U59" s="80">
        <f t="shared" si="9"/>
        <v>2</v>
      </c>
    </row>
    <row r="60" spans="1:21" ht="12.75">
      <c r="A60" s="79">
        <v>58</v>
      </c>
      <c r="B60" s="71" t="str">
        <f>IF(E60=0,".",VLOOKUP($E60,'databáze hráčů'!$B$3:$K$472,2,FALSE))</f>
        <v>Bertels</v>
      </c>
      <c r="C60" s="71" t="str">
        <f>IF($E60=0,".",VLOOKUP($E60,'databáze hráčů'!$B$3:$K$472,3,FALSE))</f>
        <v>David</v>
      </c>
      <c r="D60" s="71" t="str">
        <f>IF($E60=0,".",VLOOKUP($E60,'databáze hráčů'!$B$3:$K$472,7,FALSE))</f>
        <v>MGC Hradečtí Orli</v>
      </c>
      <c r="E60" s="77">
        <v>3047</v>
      </c>
      <c r="F60" s="107" t="str">
        <f>IF($E60=0,".",VLOOKUP($E60,'databáze hráčů'!$B$3:$K$472,4,FALSE))</f>
        <v>J</v>
      </c>
      <c r="G60" s="72">
        <f>IF($E60=0,".",VLOOKUP($E60,'databáze hráčů'!$B$3:$K$472,8,FALSE))</f>
        <v>2</v>
      </c>
      <c r="H60" s="163">
        <v>25</v>
      </c>
      <c r="I60" s="163">
        <v>25</v>
      </c>
      <c r="J60" s="162">
        <v>23</v>
      </c>
      <c r="K60" s="164">
        <v>29</v>
      </c>
      <c r="L60" s="162">
        <v>24</v>
      </c>
      <c r="M60" s="155">
        <v>29</v>
      </c>
      <c r="N60" s="153">
        <v>26</v>
      </c>
      <c r="O60" s="154">
        <v>33</v>
      </c>
      <c r="P60" s="73">
        <f t="shared" si="5"/>
        <v>214</v>
      </c>
      <c r="Q60" s="81">
        <f t="shared" si="6"/>
        <v>26.75</v>
      </c>
      <c r="R60" s="145">
        <f>IF(ROUND(dotazy!$G$24+(+$S$2-$Q60)/dotazy!$H$24,0)&gt;0,ROUND(dotazy!$G$24+(+$S$2-$Q60)/dotazy!$H$24,0),0)</f>
        <v>49</v>
      </c>
      <c r="S60" s="80">
        <f t="shared" si="7"/>
        <v>8</v>
      </c>
      <c r="T60" s="80">
        <f t="shared" si="8"/>
        <v>10</v>
      </c>
      <c r="U60" s="80">
        <f t="shared" si="9"/>
        <v>5</v>
      </c>
    </row>
    <row r="61" spans="1:21" ht="12.75">
      <c r="A61" s="79">
        <v>59</v>
      </c>
      <c r="B61" s="71" t="str">
        <f>IF(E61=0,".",VLOOKUP($E61,'databáze hráčů'!$B$3:$K$472,2,FALSE))</f>
        <v>Dočkal</v>
      </c>
      <c r="C61" s="71" t="str">
        <f>IF($E61=0,".",VLOOKUP($E61,'databáze hráčů'!$B$3:$K$472,3,FALSE))</f>
        <v>Lubomír</v>
      </c>
      <c r="D61" s="71" t="str">
        <f>IF($E61=0,".",VLOOKUP($E61,'databáze hráčů'!$B$3:$K$472,7,FALSE))</f>
        <v>SK GC Františkovy Lázně</v>
      </c>
      <c r="E61" s="77">
        <v>1387</v>
      </c>
      <c r="F61" s="107" t="str">
        <f>IF($E61=0,".",VLOOKUP($E61,'databáze hráčů'!$B$3:$K$472,4,FALSE))</f>
        <v>S</v>
      </c>
      <c r="G61" s="72">
        <f>IF($E61=0,".",VLOOKUP($E61,'databáze hráčů'!$B$3:$K$472,8,FALSE))</f>
        <v>3</v>
      </c>
      <c r="H61" s="163">
        <v>26</v>
      </c>
      <c r="I61" s="164">
        <v>32</v>
      </c>
      <c r="J61" s="163">
        <v>26</v>
      </c>
      <c r="K61" s="162">
        <v>24</v>
      </c>
      <c r="L61" s="161">
        <v>27</v>
      </c>
      <c r="M61" s="157">
        <v>27</v>
      </c>
      <c r="N61" s="153">
        <v>26</v>
      </c>
      <c r="O61" s="154"/>
      <c r="P61" s="73">
        <f t="shared" si="5"/>
        <v>188</v>
      </c>
      <c r="Q61" s="74">
        <f t="shared" si="6"/>
        <v>26.857142857142858</v>
      </c>
      <c r="R61" s="145">
        <f>IF(ROUND(dotazy!$G$24+(+$S$2-$Q61)/dotazy!$H$24,0)&gt;0,ROUND(dotazy!$G$24+(+$S$2-$Q61)/dotazy!$H$24,0),0)</f>
        <v>49</v>
      </c>
      <c r="S61" s="80">
        <f t="shared" si="7"/>
        <v>7</v>
      </c>
      <c r="T61" s="80">
        <f t="shared" si="8"/>
        <v>8</v>
      </c>
      <c r="U61" s="80">
        <f t="shared" si="9"/>
        <v>1</v>
      </c>
    </row>
    <row r="62" spans="1:21" ht="12.75">
      <c r="A62" s="79">
        <v>60</v>
      </c>
      <c r="B62" s="71" t="str">
        <f>IF(E62=0,".",VLOOKUP($E62,'databáze hráčů'!$B$3:$K$472,2,FALSE))</f>
        <v>Petrů</v>
      </c>
      <c r="C62" s="71" t="str">
        <f>IF($E62=0,".",VLOOKUP($E62,'databáze hráčů'!$B$3:$K$472,3,FALSE))</f>
        <v>Martin</v>
      </c>
      <c r="D62" s="71" t="str">
        <f>IF($E62=0,".",VLOOKUP($E62,'databáze hráčů'!$B$3:$K$472,7,FALSE))</f>
        <v>SK DG Chomutov</v>
      </c>
      <c r="E62" s="77">
        <v>3070</v>
      </c>
      <c r="F62" s="107" t="str">
        <f>IF($E62=0,".",VLOOKUP($E62,'databáze hráčů'!$B$3:$K$472,4,FALSE))</f>
        <v>J</v>
      </c>
      <c r="G62" s="72">
        <f>IF($E62=0,".",VLOOKUP($E62,'databáze hráčů'!$B$3:$K$472,8,FALSE))</f>
        <v>1</v>
      </c>
      <c r="H62" s="161">
        <v>27</v>
      </c>
      <c r="I62" s="164">
        <v>29</v>
      </c>
      <c r="J62" s="163">
        <v>25</v>
      </c>
      <c r="K62" s="161">
        <v>27</v>
      </c>
      <c r="L62" s="161">
        <v>27</v>
      </c>
      <c r="M62" s="157">
        <v>28</v>
      </c>
      <c r="N62" s="157">
        <v>27</v>
      </c>
      <c r="O62" s="154"/>
      <c r="P62" s="73">
        <f t="shared" si="5"/>
        <v>190</v>
      </c>
      <c r="Q62" s="74">
        <f t="shared" si="6"/>
        <v>27.142857142857142</v>
      </c>
      <c r="R62" s="145">
        <f>IF(ROUND(dotazy!$G$24+(+$S$2-$Q62)/dotazy!$H$24,0)&gt;0,ROUND(dotazy!$G$24+(+$S$2-$Q62)/dotazy!$H$24,0),0)</f>
        <v>47</v>
      </c>
      <c r="S62" s="80">
        <f t="shared" si="7"/>
        <v>7</v>
      </c>
      <c r="T62" s="80">
        <f t="shared" si="8"/>
        <v>4</v>
      </c>
      <c r="U62" s="80">
        <f t="shared" si="9"/>
        <v>1</v>
      </c>
    </row>
    <row r="63" spans="1:21" ht="12.75">
      <c r="A63" s="79">
        <v>61</v>
      </c>
      <c r="B63" s="71" t="str">
        <f>IF(E63=0,".",VLOOKUP($E63,'databáze hráčů'!$B$3:$K$472,2,FALSE))</f>
        <v>Rendl</v>
      </c>
      <c r="C63" s="71" t="str">
        <f>IF($E63=0,".",VLOOKUP($E63,'databáze hráčů'!$B$3:$K$472,3,FALSE))</f>
        <v>Jakub</v>
      </c>
      <c r="D63" s="71" t="str">
        <f>IF($E63=0,".",VLOOKUP($E63,'databáze hráčů'!$B$3:$K$472,7,FALSE))</f>
        <v>SK GC Františkovy Lázně</v>
      </c>
      <c r="E63" s="77">
        <v>2679</v>
      </c>
      <c r="F63" s="107" t="str">
        <f>IF($E63=0,".",VLOOKUP($E63,'databáze hráčů'!$B$3:$K$472,4,FALSE))</f>
        <v>J</v>
      </c>
      <c r="G63" s="72">
        <f>IF($E63=0,".",VLOOKUP($E63,'databáze hráčů'!$B$3:$K$472,8,FALSE))</f>
        <v>3</v>
      </c>
      <c r="H63" s="164">
        <v>29</v>
      </c>
      <c r="I63" s="162">
        <v>23</v>
      </c>
      <c r="J63" s="163">
        <v>26</v>
      </c>
      <c r="K63" s="163">
        <v>26</v>
      </c>
      <c r="L63" s="164">
        <v>31</v>
      </c>
      <c r="M63" s="155">
        <v>30</v>
      </c>
      <c r="N63" s="157">
        <v>27</v>
      </c>
      <c r="O63" s="154"/>
      <c r="P63" s="73">
        <f t="shared" si="5"/>
        <v>192</v>
      </c>
      <c r="Q63" s="74">
        <f t="shared" si="6"/>
        <v>27.428571428571427</v>
      </c>
      <c r="R63" s="145">
        <f>IF(ROUND(dotazy!$G$24+(+$S$2-$Q63)/dotazy!$H$24,0)&gt;0,ROUND(dotazy!$G$24+(+$S$2-$Q63)/dotazy!$H$24,0),0)</f>
        <v>45</v>
      </c>
      <c r="S63" s="80">
        <f t="shared" si="7"/>
        <v>7</v>
      </c>
      <c r="T63" s="80">
        <f t="shared" si="8"/>
        <v>8</v>
      </c>
      <c r="U63" s="80">
        <f t="shared" si="9"/>
        <v>4</v>
      </c>
    </row>
    <row r="64" spans="1:21" ht="12.75">
      <c r="A64" s="79">
        <v>62</v>
      </c>
      <c r="B64" s="71" t="str">
        <f>IF(E64=0,".",VLOOKUP($E64,'databáze hráčů'!$B$3:$K$472,2,FALSE))</f>
        <v>Beran</v>
      </c>
      <c r="C64" s="71" t="str">
        <f>IF($E64=0,".",VLOOKUP($E64,'databáze hráčů'!$B$3:$K$472,3,FALSE))</f>
        <v>Robert</v>
      </c>
      <c r="D64" s="71" t="str">
        <f>IF($E64=0,".",VLOOKUP($E64,'databáze hráčů'!$B$3:$K$472,7,FALSE))</f>
        <v>SK GC Františkovy Lázně</v>
      </c>
      <c r="E64" s="77">
        <v>1150</v>
      </c>
      <c r="F64" s="107" t="str">
        <f>IF($E64=0,".",VLOOKUP($E64,'databáze hráčů'!$B$3:$K$472,4,FALSE))</f>
        <v>M</v>
      </c>
      <c r="G64" s="72">
        <f>IF($E64=0,".",VLOOKUP($E64,'databáze hráčů'!$B$3:$K$472,8,FALSE))</f>
        <v>4</v>
      </c>
      <c r="H64" s="164">
        <v>35</v>
      </c>
      <c r="I64" s="161">
        <v>28</v>
      </c>
      <c r="J64" s="163">
        <v>25</v>
      </c>
      <c r="K64" s="161">
        <v>27</v>
      </c>
      <c r="L64" s="162">
        <v>24</v>
      </c>
      <c r="M64" s="165">
        <v>28</v>
      </c>
      <c r="N64" s="165">
        <v>28</v>
      </c>
      <c r="O64" s="155"/>
      <c r="P64" s="80">
        <f t="shared" si="5"/>
        <v>195</v>
      </c>
      <c r="Q64" s="74">
        <f t="shared" si="6"/>
        <v>27.857142857142858</v>
      </c>
      <c r="R64" s="145">
        <f>IF(ROUND(dotazy!$G$24+(+$S$2-$Q64)/dotazy!$H$24,0)&gt;0,ROUND(dotazy!$G$24+(+$S$2-$Q64)/dotazy!$H$24,0),0)</f>
        <v>42</v>
      </c>
      <c r="S64" s="80">
        <f t="shared" si="7"/>
        <v>7</v>
      </c>
      <c r="T64" s="80">
        <f t="shared" si="8"/>
        <v>11</v>
      </c>
      <c r="U64" s="80">
        <f t="shared" si="9"/>
        <v>3</v>
      </c>
    </row>
    <row r="65" spans="1:21" ht="12.75">
      <c r="A65" s="79">
        <v>63</v>
      </c>
      <c r="B65" s="71" t="str">
        <f>IF(E65=0,".",VLOOKUP($E65,'databáze hráčů'!$B$3:$K$472,2,FALSE))</f>
        <v>Berka</v>
      </c>
      <c r="C65" s="71" t="str">
        <f>IF($E65=0,".",VLOOKUP($E65,'databáze hráčů'!$B$3:$K$472,3,FALSE))</f>
        <v>Lukáš</v>
      </c>
      <c r="D65" s="71" t="str">
        <f>IF($E65=0,".",VLOOKUP($E65,'databáze hráčů'!$B$3:$K$472,7,FALSE))</f>
        <v>MGC Hradečtí Orli</v>
      </c>
      <c r="E65" s="77">
        <v>3183</v>
      </c>
      <c r="F65" s="107" t="str">
        <f>IF($E65=0,".",VLOOKUP($E65,'databáze hráčů'!$B$3:$K$472,4,FALSE))</f>
        <v>J</v>
      </c>
      <c r="G65" s="72">
        <f>IF($E65=0,".",VLOOKUP($E65,'databáze hráčů'!$B$3:$K$472,8,FALSE))</f>
        <v>3</v>
      </c>
      <c r="H65" s="161">
        <v>27</v>
      </c>
      <c r="I65" s="162">
        <v>24</v>
      </c>
      <c r="J65" s="164">
        <v>29</v>
      </c>
      <c r="K65" s="161">
        <v>27</v>
      </c>
      <c r="L65" s="164">
        <v>34</v>
      </c>
      <c r="M65" s="157">
        <v>28</v>
      </c>
      <c r="N65" s="157">
        <v>27</v>
      </c>
      <c r="O65" s="154"/>
      <c r="P65" s="73">
        <f t="shared" si="5"/>
        <v>196</v>
      </c>
      <c r="Q65" s="81">
        <f t="shared" si="6"/>
        <v>28</v>
      </c>
      <c r="R65" s="145">
        <f>IF(ROUND(dotazy!$G$24+(+$S$2-$Q65)/dotazy!$H$24,0)&gt;0,ROUND(dotazy!$G$24+(+$S$2-$Q65)/dotazy!$H$24,0),0)</f>
        <v>41</v>
      </c>
      <c r="S65" s="80">
        <f t="shared" si="7"/>
        <v>7</v>
      </c>
      <c r="T65" s="80">
        <f t="shared" si="8"/>
        <v>10</v>
      </c>
      <c r="U65" s="80">
        <f t="shared" si="9"/>
        <v>2</v>
      </c>
    </row>
    <row r="66" spans="1:21" ht="12.75">
      <c r="A66" s="79">
        <v>64</v>
      </c>
      <c r="B66" s="71" t="str">
        <f>IF(E66=0,".",VLOOKUP($E66,'databáze hráčů'!$B$3:$K$472,2,FALSE))</f>
        <v>Fríd</v>
      </c>
      <c r="C66" s="71" t="str">
        <f>IF($E66=0,".",VLOOKUP($E66,'databáze hráčů'!$B$3:$K$472,3,FALSE))</f>
        <v>Petr</v>
      </c>
      <c r="D66" s="71" t="str">
        <f>IF($E66=0,".",VLOOKUP($E66,'databáze hráčů'!$B$3:$K$472,7,FALSE))</f>
        <v>SK TEMPO Praha</v>
      </c>
      <c r="E66" s="77">
        <v>2817</v>
      </c>
      <c r="F66" s="107" t="str">
        <f>IF($E66=0,".",VLOOKUP($E66,'databáze hráčů'!$B$3:$K$472,4,FALSE))</f>
        <v>M</v>
      </c>
      <c r="G66" s="72">
        <f>IF($E66=0,".",VLOOKUP($E66,'databáze hráčů'!$B$3:$K$472,8,FALSE))</f>
        <v>3</v>
      </c>
      <c r="H66" s="161">
        <v>27</v>
      </c>
      <c r="I66" s="161">
        <v>28</v>
      </c>
      <c r="J66" s="164">
        <v>30</v>
      </c>
      <c r="K66" s="164">
        <v>30</v>
      </c>
      <c r="L66" s="163">
        <v>25</v>
      </c>
      <c r="M66" s="155">
        <v>30</v>
      </c>
      <c r="N66" s="165">
        <v>27</v>
      </c>
      <c r="O66" s="155"/>
      <c r="P66" s="80">
        <f>SUM(H66:O66)</f>
        <v>197</v>
      </c>
      <c r="Q66" s="81">
        <f>+P66/COUNT(H66:O66)</f>
        <v>28.142857142857142</v>
      </c>
      <c r="R66" s="145">
        <f>IF(ROUND(dotazy!$G$24+(+$S$2-$Q66)/dotazy!$H$24,0)&gt;0,ROUND(dotazy!$G$24+(+$S$2-$Q66)/dotazy!$H$24,0),0)</f>
        <v>40</v>
      </c>
      <c r="S66" s="80">
        <f>+COUNT(H66:O66)</f>
        <v>7</v>
      </c>
      <c r="T66" s="80">
        <f>MAX($H66:$O66)-MIN($H66:$O66)</f>
        <v>5</v>
      </c>
      <c r="U66" s="80">
        <f>LARGE($H66:$O66,2)-SMALL($H66:$O66,2)</f>
        <v>3</v>
      </c>
    </row>
    <row r="67" spans="1:21" ht="12.75">
      <c r="A67" s="79">
        <v>65</v>
      </c>
      <c r="B67" s="71" t="str">
        <f>IF(E67=0,".",VLOOKUP($E67,'databáze hráčů'!$B$3:$K$472,2,FALSE))</f>
        <v>Boneš</v>
      </c>
      <c r="C67" s="71" t="str">
        <f>IF($E67=0,".",VLOOKUP($E67,'databáze hráčů'!$B$3:$K$472,3,FALSE))</f>
        <v>Josef</v>
      </c>
      <c r="D67" s="71" t="str">
        <f>IF($E67=0,".",VLOOKUP($E67,'databáze hráčů'!$B$3:$K$472,7,FALSE))</f>
        <v>SKDG Jesenice</v>
      </c>
      <c r="E67" s="77">
        <v>225</v>
      </c>
      <c r="F67" s="107" t="str">
        <f>IF($E67=0,".",VLOOKUP($E67,'databáze hráčů'!$B$3:$K$472,4,FALSE))</f>
        <v>S</v>
      </c>
      <c r="G67" s="72">
        <f>IF($E67=0,".",VLOOKUP($E67,'databáze hráčů'!$B$3:$K$472,8,FALSE))</f>
        <v>4</v>
      </c>
      <c r="H67" s="161">
        <v>28</v>
      </c>
      <c r="I67" s="161">
        <v>28</v>
      </c>
      <c r="J67" s="161">
        <v>27</v>
      </c>
      <c r="K67" s="164">
        <v>33</v>
      </c>
      <c r="L67" s="164">
        <v>30</v>
      </c>
      <c r="M67" s="156">
        <v>21</v>
      </c>
      <c r="N67" s="154">
        <v>30</v>
      </c>
      <c r="O67" s="154"/>
      <c r="P67" s="73">
        <f t="shared" si="5"/>
        <v>197</v>
      </c>
      <c r="Q67" s="81">
        <f t="shared" si="6"/>
        <v>28.142857142857142</v>
      </c>
      <c r="R67" s="145">
        <f>IF(ROUND(dotazy!$G$24+(+$S$2-$Q67)/dotazy!$H$24,0)&gt;0,ROUND(dotazy!$G$24+(+$S$2-$Q67)/dotazy!$H$24,0),0)</f>
        <v>40</v>
      </c>
      <c r="S67" s="80">
        <f t="shared" si="7"/>
        <v>7</v>
      </c>
      <c r="T67" s="80">
        <f t="shared" si="8"/>
        <v>12</v>
      </c>
      <c r="U67" s="80">
        <f t="shared" si="9"/>
        <v>3</v>
      </c>
    </row>
    <row r="68" spans="1:21" ht="12.75">
      <c r="A68" s="79">
        <v>66</v>
      </c>
      <c r="B68" s="71" t="str">
        <f>IF(E68=0,".",VLOOKUP($E68,'databáze hráčů'!$B$3:$K$472,2,FALSE))</f>
        <v>Wenzl</v>
      </c>
      <c r="C68" s="71" t="str">
        <f>IF($E68=0,".",VLOOKUP($E68,'databáze hráčů'!$B$3:$K$472,3,FALSE))</f>
        <v>Daniel</v>
      </c>
      <c r="D68" s="71" t="str">
        <f>IF($E68=0,".",VLOOKUP($E68,'databáze hráčů'!$B$3:$K$472,7,FALSE))</f>
        <v>SKDG Jesenice</v>
      </c>
      <c r="E68" s="77">
        <v>712</v>
      </c>
      <c r="F68" s="107" t="str">
        <f>IF($E68=0,".",VLOOKUP($E68,'databáze hráčů'!$B$3:$K$472,4,FALSE))</f>
        <v>M</v>
      </c>
      <c r="G68" s="72">
        <f>IF($E68=0,".",VLOOKUP($E68,'databáze hráčů'!$B$3:$K$472,8,FALSE))</f>
        <v>3</v>
      </c>
      <c r="H68" s="164">
        <v>29</v>
      </c>
      <c r="I68" s="164">
        <v>30</v>
      </c>
      <c r="J68" s="164">
        <v>31</v>
      </c>
      <c r="K68" s="161">
        <v>27</v>
      </c>
      <c r="L68" s="164">
        <v>29</v>
      </c>
      <c r="M68" s="159">
        <v>25</v>
      </c>
      <c r="N68" s="165">
        <v>27</v>
      </c>
      <c r="O68" s="155"/>
      <c r="P68" s="80">
        <f>SUM(H68:O68)</f>
        <v>198</v>
      </c>
      <c r="Q68" s="81">
        <f>+P68/COUNT(H68:O68)</f>
        <v>28.285714285714285</v>
      </c>
      <c r="R68" s="145">
        <f>IF(ROUND(dotazy!$G$24+(+$S$2-$Q68)/dotazy!$H$24,0)&gt;0,ROUND(dotazy!$G$24+(+$S$2-$Q68)/dotazy!$H$24,0),0)</f>
        <v>39</v>
      </c>
      <c r="S68" s="80">
        <f>+COUNT(H68:O68)</f>
        <v>7</v>
      </c>
      <c r="T68" s="80">
        <f>MAX($H68:$O68)-MIN($H68:$O68)</f>
        <v>6</v>
      </c>
      <c r="U68" s="80">
        <f>LARGE($H68:$O68,2)-SMALL($H68:$O68,2)</f>
        <v>3</v>
      </c>
    </row>
    <row r="69" spans="1:21" ht="12.75">
      <c r="A69" s="79">
        <v>67</v>
      </c>
      <c r="B69" s="71" t="str">
        <f>IF(E69=0,".",VLOOKUP($E69,'databáze hráčů'!$B$3:$K$472,2,FALSE))</f>
        <v>Řeháková</v>
      </c>
      <c r="C69" s="71" t="str">
        <f>IF($E69=0,".",VLOOKUP($E69,'databáze hráčů'!$B$3:$K$472,3,FALSE))</f>
        <v>Zuzana</v>
      </c>
      <c r="D69" s="71" t="str">
        <f>IF($E69=0,".",VLOOKUP($E69,'databáze hráčů'!$B$3:$K$472,7,FALSE))</f>
        <v>SK TEMPO Praha</v>
      </c>
      <c r="E69" s="77">
        <v>3280</v>
      </c>
      <c r="F69" s="107" t="str">
        <f>IF($E69=0,".",VLOOKUP($E69,'databáze hráčů'!$B$3:$K$472,4,FALSE))</f>
        <v>Z</v>
      </c>
      <c r="G69" s="72">
        <f>IF($E69=0,".",VLOOKUP($E69,'databáze hráčů'!$B$3:$K$472,8,FALSE))</f>
        <v>4</v>
      </c>
      <c r="H69" s="164">
        <v>32</v>
      </c>
      <c r="I69" s="164">
        <v>30</v>
      </c>
      <c r="J69" s="164">
        <v>29</v>
      </c>
      <c r="K69" s="164">
        <v>30</v>
      </c>
      <c r="L69" s="161">
        <v>27</v>
      </c>
      <c r="M69" s="156">
        <v>23</v>
      </c>
      <c r="N69" s="157">
        <v>27</v>
      </c>
      <c r="O69" s="154"/>
      <c r="P69" s="73">
        <f>SUM(H69:O69)</f>
        <v>198</v>
      </c>
      <c r="Q69" s="81">
        <f>+P69/COUNT(H69:O69)</f>
        <v>28.285714285714285</v>
      </c>
      <c r="R69" s="145">
        <f>IF(ROUND(dotazy!$G$24+(+$S$2-$Q69)/dotazy!$H$24,0)&gt;0,ROUND(dotazy!$G$24+(+$S$2-$Q69)/dotazy!$H$24,0),0)</f>
        <v>39</v>
      </c>
      <c r="S69" s="80">
        <f>+COUNT(H69:O69)</f>
        <v>7</v>
      </c>
      <c r="T69" s="80">
        <f>MAX($H69:$O69)-MIN($H69:$O69)</f>
        <v>9</v>
      </c>
      <c r="U69" s="80">
        <f>LARGE($H69:$O69,2)-SMALL($H69:$O69,2)</f>
        <v>3</v>
      </c>
    </row>
    <row r="70" spans="1:21" ht="12.75">
      <c r="A70" s="79">
        <v>68</v>
      </c>
      <c r="B70" s="71" t="str">
        <f>IF($E70=0,".",VLOOKUP($E70,'databáze hráčů'!$B$3:$K$472,2,FALSE))</f>
        <v>Nečekal</v>
      </c>
      <c r="C70" s="71" t="str">
        <f>IF($E70=0,".",VLOOKUP($E70,'databáze hráčů'!$B$3:$K$472,3,FALSE))</f>
        <v>František</v>
      </c>
      <c r="D70" s="71" t="str">
        <f>IF($E70=0,".",VLOOKUP($E70,'databáze hráčů'!$B$3:$K$472,7,FALSE))</f>
        <v>TJ MTG Hraničář Cheb</v>
      </c>
      <c r="E70" s="77">
        <v>238</v>
      </c>
      <c r="F70" s="107" t="str">
        <f>IF($E70=0,".",VLOOKUP($E70,'databáze hráčů'!$B$3:$K$472,4,FALSE))</f>
        <v>S</v>
      </c>
      <c r="G70" s="72">
        <f>IF($E70=0,".",VLOOKUP($E70,'databáze hráčů'!$B$3:$K$472,8,FALSE))</f>
        <v>3</v>
      </c>
      <c r="H70" s="164">
        <v>34</v>
      </c>
      <c r="I70" s="161">
        <v>27</v>
      </c>
      <c r="J70" s="162">
        <v>24</v>
      </c>
      <c r="K70" s="164">
        <v>30</v>
      </c>
      <c r="L70" s="161">
        <v>28</v>
      </c>
      <c r="M70" s="157">
        <v>28</v>
      </c>
      <c r="N70" s="157">
        <v>27</v>
      </c>
      <c r="O70" s="154"/>
      <c r="P70" s="73">
        <f>SUM(H70:O70)</f>
        <v>198</v>
      </c>
      <c r="Q70" s="81">
        <f>+P70/COUNT(H70:O70)</f>
        <v>28.285714285714285</v>
      </c>
      <c r="R70" s="145">
        <f>IF(ROUND(dotazy!$G$24+(+$S$2-$Q70)/dotazy!$H$24,0)&gt;0,ROUND(dotazy!$G$24+(+$S$2-$Q70)/dotazy!$H$24,0),0)</f>
        <v>39</v>
      </c>
      <c r="S70" s="80">
        <f>+COUNT(H70:O70)</f>
        <v>7</v>
      </c>
      <c r="T70" s="80">
        <f>MAX($H70:$O70)-MIN($H70:$O70)</f>
        <v>10</v>
      </c>
      <c r="U70" s="80">
        <f>LARGE($H70:$O70,2)-SMALL($H70:$O70,2)</f>
        <v>3</v>
      </c>
    </row>
    <row r="71" spans="1:21" ht="12.75">
      <c r="A71" s="79">
        <v>69</v>
      </c>
      <c r="B71" s="71" t="str">
        <f>IF(E71=0,".",VLOOKUP($E71,'databáze hráčů'!$B$3:$K$472,2,FALSE))</f>
        <v>Trebichalská</v>
      </c>
      <c r="C71" s="71" t="str">
        <f>IF($E71=0,".",VLOOKUP($E71,'databáze hráčů'!$B$3:$K$472,3,FALSE))</f>
        <v>Lucie</v>
      </c>
      <c r="D71" s="71" t="str">
        <f>IF($E71=0,".",VLOOKUP($E71,'databáze hráčů'!$B$3:$K$472,7,FALSE))</f>
        <v>MGC Hradečtí Orli</v>
      </c>
      <c r="E71" s="77">
        <v>3255</v>
      </c>
      <c r="F71" s="107" t="str">
        <f>IF($E71=0,".",VLOOKUP($E71,'databáze hráčů'!$B$3:$K$472,4,FALSE))</f>
        <v>Jz</v>
      </c>
      <c r="G71" s="72">
        <f>IF($E71=0,".",VLOOKUP($E71,'databáze hráčů'!$B$3:$K$472,8,FALSE))</f>
        <v>3</v>
      </c>
      <c r="H71" s="164">
        <v>29</v>
      </c>
      <c r="I71" s="164">
        <v>34</v>
      </c>
      <c r="J71" s="164">
        <v>32</v>
      </c>
      <c r="K71" s="161">
        <v>28</v>
      </c>
      <c r="L71" s="163">
        <v>26</v>
      </c>
      <c r="M71" s="156">
        <v>24</v>
      </c>
      <c r="N71" s="153">
        <v>25</v>
      </c>
      <c r="O71" s="154"/>
      <c r="P71" s="73">
        <f>SUM(H71:O71)</f>
        <v>198</v>
      </c>
      <c r="Q71" s="81">
        <f>+P71/COUNT(H71:O71)</f>
        <v>28.285714285714285</v>
      </c>
      <c r="R71" s="145">
        <f>IF(ROUND(dotazy!$G$24+(+$S$2-$Q71)/dotazy!$H$24,0)&gt;0,ROUND(dotazy!$G$24+(+$S$2-$Q71)/dotazy!$H$24,0),0)</f>
        <v>39</v>
      </c>
      <c r="S71" s="80">
        <f>+COUNT(H71:O71)</f>
        <v>7</v>
      </c>
      <c r="T71" s="80">
        <f>MAX($H71:$O71)-MIN($H71:$O71)</f>
        <v>10</v>
      </c>
      <c r="U71" s="80">
        <f>LARGE($H71:$O71,2)-SMALL($H71:$O71,2)</f>
        <v>7</v>
      </c>
    </row>
    <row r="72" spans="1:21" ht="12.75">
      <c r="A72" s="79">
        <v>70</v>
      </c>
      <c r="B72" s="71" t="str">
        <f>IF(E72=0,".",VLOOKUP($E72,'databáze hráčů'!$B$3:$K$472,2,FALSE))</f>
        <v>Norek</v>
      </c>
      <c r="C72" s="71" t="str">
        <f>IF($E72=0,".",VLOOKUP($E72,'databáze hráčů'!$B$3:$K$472,3,FALSE))</f>
        <v>Bohumil</v>
      </c>
      <c r="D72" s="71" t="str">
        <f>IF($E72=0,".",VLOOKUP($E72,'databáze hráčů'!$B$3:$K$472,7,FALSE))</f>
        <v>MGC Plzeň</v>
      </c>
      <c r="E72" s="77">
        <v>3010</v>
      </c>
      <c r="F72" s="107" t="str">
        <f>IF($E72=0,".",VLOOKUP($E72,'databáze hráčů'!$B$3:$K$472,4,FALSE))</f>
        <v>M</v>
      </c>
      <c r="G72" s="72">
        <f>IF($E72=0,".",VLOOKUP($E72,'databáze hráčů'!$B$3:$K$472,8,FALSE))</f>
        <v>3</v>
      </c>
      <c r="H72" s="163">
        <v>26</v>
      </c>
      <c r="I72" s="164">
        <v>34</v>
      </c>
      <c r="J72" s="163">
        <v>26</v>
      </c>
      <c r="K72" s="163">
        <v>25</v>
      </c>
      <c r="L72" s="162">
        <v>24</v>
      </c>
      <c r="M72" s="155">
        <v>30</v>
      </c>
      <c r="N72" s="155">
        <v>33</v>
      </c>
      <c r="O72" s="155"/>
      <c r="P72" s="80">
        <f aca="true" t="shared" si="10" ref="P72:P79">SUM(H72:O72)</f>
        <v>198</v>
      </c>
      <c r="Q72" s="81">
        <f aca="true" t="shared" si="11" ref="Q72:Q79">+P72/COUNT(H72:O72)</f>
        <v>28.285714285714285</v>
      </c>
      <c r="R72" s="145">
        <f>IF(ROUND(dotazy!$G$24+(+$S$2-$Q72)/dotazy!$H$24,0)&gt;0,ROUND(dotazy!$G$24+(+$S$2-$Q72)/dotazy!$H$24,0),0)</f>
        <v>39</v>
      </c>
      <c r="S72" s="80">
        <f aca="true" t="shared" si="12" ref="S72:S79">+COUNT(H72:O72)</f>
        <v>7</v>
      </c>
      <c r="T72" s="80">
        <f aca="true" t="shared" si="13" ref="T72:T79">MAX($H72:$O72)-MIN($H72:$O72)</f>
        <v>10</v>
      </c>
      <c r="U72" s="80">
        <f aca="true" t="shared" si="14" ref="U72:U79">LARGE($H72:$O72,2)-SMALL($H72:$O72,2)</f>
        <v>8</v>
      </c>
    </row>
    <row r="73" spans="1:21" ht="12.75">
      <c r="A73" s="79">
        <v>71</v>
      </c>
      <c r="B73" s="71" t="str">
        <f>IF(E73=0,".",VLOOKUP($E73,'databáze hráčů'!$B$3:$K$472,2,FALSE))</f>
        <v>Nečekalová</v>
      </c>
      <c r="C73" s="71" t="str">
        <f>IF($E73=0,".",VLOOKUP($E73,'databáze hráčů'!$B$3:$K$472,3,FALSE))</f>
        <v>Marcela</v>
      </c>
      <c r="D73" s="71" t="str">
        <f>IF($E73=0,".",VLOOKUP($E73,'databáze hráčů'!$B$3:$K$472,7,FALSE))</f>
        <v>TJ MTG Hraničář Cheb</v>
      </c>
      <c r="E73" s="77">
        <v>2703</v>
      </c>
      <c r="F73" s="107" t="str">
        <f>IF($E73=0,".",VLOOKUP($E73,'databáze hráčů'!$B$3:$K$472,4,FALSE))</f>
        <v>Z</v>
      </c>
      <c r="G73" s="72">
        <f>IF($E73=0,".",VLOOKUP($E73,'databáze hráčů'!$B$3:$K$472,8,FALSE))</f>
        <v>3</v>
      </c>
      <c r="H73" s="164">
        <v>32</v>
      </c>
      <c r="I73" s="162">
        <v>24</v>
      </c>
      <c r="J73" s="161">
        <v>28</v>
      </c>
      <c r="K73" s="164">
        <v>30</v>
      </c>
      <c r="L73" s="164">
        <v>30</v>
      </c>
      <c r="M73" s="154">
        <v>33</v>
      </c>
      <c r="N73" s="156">
        <v>24</v>
      </c>
      <c r="O73" s="154"/>
      <c r="P73" s="73">
        <f t="shared" si="10"/>
        <v>201</v>
      </c>
      <c r="Q73" s="81">
        <f t="shared" si="11"/>
        <v>28.714285714285715</v>
      </c>
      <c r="R73" s="145">
        <f>IF(ROUND(dotazy!$G$24+(+$S$2-$Q73)/dotazy!$H$24,0)&gt;0,ROUND(dotazy!$G$24+(+$S$2-$Q73)/dotazy!$H$24,0),0)</f>
        <v>36</v>
      </c>
      <c r="S73" s="80">
        <f t="shared" si="12"/>
        <v>7</v>
      </c>
      <c r="T73" s="80">
        <f t="shared" si="13"/>
        <v>9</v>
      </c>
      <c r="U73" s="80">
        <f t="shared" si="14"/>
        <v>8</v>
      </c>
    </row>
    <row r="74" spans="1:21" ht="12.75">
      <c r="A74" s="79">
        <v>72</v>
      </c>
      <c r="B74" s="71" t="str">
        <f>IF(E74=0,".",VLOOKUP($E74,'databáze hráčů'!$B$3:$K$472,2,FALSE))</f>
        <v>Šimon</v>
      </c>
      <c r="C74" s="71" t="str">
        <f>IF($E74=0,".",VLOOKUP($E74,'databáze hráčů'!$B$3:$K$472,3,FALSE))</f>
        <v>Martin</v>
      </c>
      <c r="D74" s="71" t="str">
        <f>IF($E74=0,".",VLOOKUP($E74,'databáze hráčů'!$B$3:$K$472,7,FALSE))</f>
        <v>SK TEMPO Praha</v>
      </c>
      <c r="E74" s="77">
        <v>2832</v>
      </c>
      <c r="F74" s="107" t="str">
        <f>IF($E74=0,".",VLOOKUP($E74,'databáze hráčů'!$B$3:$K$472,4,FALSE))</f>
        <v>S</v>
      </c>
      <c r="G74" s="72">
        <f>IF($E74=0,".",VLOOKUP($E74,'databáze hráčů'!$B$3:$K$472,8,FALSE))</f>
        <v>4</v>
      </c>
      <c r="H74" s="164">
        <v>29</v>
      </c>
      <c r="I74" s="164">
        <v>42</v>
      </c>
      <c r="J74" s="161">
        <v>28</v>
      </c>
      <c r="K74" s="162">
        <v>24</v>
      </c>
      <c r="L74" s="162">
        <v>23</v>
      </c>
      <c r="M74" s="157">
        <v>27</v>
      </c>
      <c r="N74" s="154">
        <v>31</v>
      </c>
      <c r="O74" s="154"/>
      <c r="P74" s="73">
        <f t="shared" si="10"/>
        <v>204</v>
      </c>
      <c r="Q74" s="81">
        <f t="shared" si="11"/>
        <v>29.142857142857142</v>
      </c>
      <c r="R74" s="145">
        <f>IF(ROUND(dotazy!$G$24+(+$S$2-$Q74)/dotazy!$H$24,0)&gt;0,ROUND(dotazy!$G$24+(+$S$2-$Q74)/dotazy!$H$24,0),0)</f>
        <v>34</v>
      </c>
      <c r="S74" s="80">
        <f t="shared" si="12"/>
        <v>7</v>
      </c>
      <c r="T74" s="80">
        <f t="shared" si="13"/>
        <v>19</v>
      </c>
      <c r="U74" s="80">
        <f t="shared" si="14"/>
        <v>7</v>
      </c>
    </row>
    <row r="75" spans="1:21" ht="12.75">
      <c r="A75" s="79">
        <v>73</v>
      </c>
      <c r="B75" s="71" t="str">
        <f>IF(E75=0,".",VLOOKUP($E75,'databáze hráčů'!$B$3:$K$472,2,FALSE))</f>
        <v>Birešová</v>
      </c>
      <c r="C75" s="71" t="str">
        <f>IF($E75=0,".",VLOOKUP($E75,'databáze hráčů'!$B$3:$K$472,3,FALSE))</f>
        <v>Kateřina</v>
      </c>
      <c r="D75" s="71" t="str">
        <f>IF($E75=0,".",VLOOKUP($E75,'databáze hráčů'!$B$3:$K$472,7,FALSE))</f>
        <v>SK GC Františkovy Lázně</v>
      </c>
      <c r="E75" s="77">
        <v>3227</v>
      </c>
      <c r="F75" s="107" t="str">
        <f>IF($E75=0,".",VLOOKUP($E75,'databáze hráčů'!$B$3:$K$472,4,FALSE))</f>
        <v>J</v>
      </c>
      <c r="G75" s="72">
        <f>IF($E75=0,".",VLOOKUP($E75,'databáze hráčů'!$B$3:$K$472,8,FALSE))</f>
        <v>5</v>
      </c>
      <c r="H75" s="161">
        <v>27</v>
      </c>
      <c r="I75" s="163">
        <v>26</v>
      </c>
      <c r="J75" s="164">
        <v>29</v>
      </c>
      <c r="K75" s="162">
        <v>24</v>
      </c>
      <c r="L75" s="164">
        <v>39</v>
      </c>
      <c r="M75" s="154">
        <v>44</v>
      </c>
      <c r="N75" s="156">
        <v>24</v>
      </c>
      <c r="O75" s="154"/>
      <c r="P75" s="73">
        <f t="shared" si="10"/>
        <v>213</v>
      </c>
      <c r="Q75" s="81">
        <f t="shared" si="11"/>
        <v>30.428571428571427</v>
      </c>
      <c r="R75" s="145">
        <f>IF(ROUND(dotazy!$G$24+(+$S$2-$Q75)/dotazy!$H$24,0)&gt;0,ROUND(dotazy!$G$24+(+$S$2-$Q75)/dotazy!$H$24,0),0)</f>
        <v>25</v>
      </c>
      <c r="S75" s="80">
        <f t="shared" si="12"/>
        <v>7</v>
      </c>
      <c r="T75" s="80">
        <f t="shared" si="13"/>
        <v>20</v>
      </c>
      <c r="U75" s="80">
        <f t="shared" si="14"/>
        <v>15</v>
      </c>
    </row>
    <row r="76" spans="1:21" ht="12.75">
      <c r="A76" s="79">
        <v>74</v>
      </c>
      <c r="B76" s="71" t="str">
        <f>IF(E76=0,".",VLOOKUP($E76,'databáze hráčů'!$B$3:$K$472,2,FALSE))</f>
        <v>Rosendorf</v>
      </c>
      <c r="C76" s="71" t="str">
        <f>IF($E76=0,".",VLOOKUP($E76,'databáze hráčů'!$B$3:$K$472,3,FALSE))</f>
        <v>Karel</v>
      </c>
      <c r="D76" s="71" t="str">
        <f>IF($E76=0,".",VLOOKUP($E76,'databáze hráčů'!$B$3:$K$472,7,FALSE))</f>
        <v>SMG 2000 Ústí n. L.</v>
      </c>
      <c r="E76" s="77">
        <v>355</v>
      </c>
      <c r="F76" s="107" t="str">
        <f>IF($E76=0,".",VLOOKUP($E76,'databáze hráčů'!$B$3:$K$472,4,FALSE))</f>
        <v>S</v>
      </c>
      <c r="G76" s="72">
        <f>IF($E76=0,".",VLOOKUP($E76,'databáze hráčů'!$B$3:$K$472,8,FALSE))</f>
        <v>3</v>
      </c>
      <c r="H76" s="164">
        <v>32</v>
      </c>
      <c r="I76" s="164">
        <v>34</v>
      </c>
      <c r="J76" s="164">
        <v>35</v>
      </c>
      <c r="K76" s="164">
        <v>34</v>
      </c>
      <c r="L76" s="164">
        <v>33</v>
      </c>
      <c r="M76" s="154">
        <v>33</v>
      </c>
      <c r="N76" s="154">
        <v>31</v>
      </c>
      <c r="O76" s="154"/>
      <c r="P76" s="73">
        <f>SUM(H76:O76)</f>
        <v>232</v>
      </c>
      <c r="Q76" s="81">
        <f>+P76/COUNT(H76:O76)</f>
        <v>33.142857142857146</v>
      </c>
      <c r="R76" s="145">
        <f>IF(ROUND(dotazy!$G$24+(+$S$2-$Q76)/dotazy!$H$24,0)&gt;0,ROUND(dotazy!$G$24+(+$S$2-$Q76)/dotazy!$H$24,0),0)</f>
        <v>7</v>
      </c>
      <c r="S76" s="80">
        <f>+COUNT(H76:O76)</f>
        <v>7</v>
      </c>
      <c r="T76" s="80">
        <f>MAX($H76:$O76)-MIN($H76:$O76)</f>
        <v>4</v>
      </c>
      <c r="U76" s="80">
        <f>LARGE($H76:$O76,2)-SMALL($H76:$O76,2)</f>
        <v>2</v>
      </c>
    </row>
    <row r="77" spans="1:21" ht="12.75">
      <c r="A77" s="79">
        <v>75</v>
      </c>
      <c r="B77" s="71" t="str">
        <f>IF(E77=0,".",VLOOKUP($E77,'databáze hráčů'!$B$3:$K$472,2,FALSE))</f>
        <v>Fried</v>
      </c>
      <c r="C77" s="71" t="str">
        <f>IF($E77=0,".",VLOOKUP($E77,'databáze hráčů'!$B$3:$K$472,3,FALSE))</f>
        <v>Zdeněk</v>
      </c>
      <c r="D77" s="71" t="str">
        <f>IF($E77=0,".",VLOOKUP($E77,'databáze hráčů'!$B$3:$K$472,7,FALSE))</f>
        <v>1.MGC Děkanka Praha</v>
      </c>
      <c r="E77" s="77">
        <v>1799</v>
      </c>
      <c r="F77" s="107" t="str">
        <f>IF($E77=0,".",VLOOKUP($E77,'databáze hráčů'!$B$3:$K$472,4,FALSE))</f>
        <v>S</v>
      </c>
      <c r="G77" s="72">
        <f>IF($E77=0,".",VLOOKUP($E77,'databáze hráčů'!$B$3:$K$472,8,FALSE))</f>
        <v>3</v>
      </c>
      <c r="H77" s="164">
        <v>41</v>
      </c>
      <c r="I77" s="164">
        <v>30</v>
      </c>
      <c r="J77" s="164">
        <v>36</v>
      </c>
      <c r="K77" s="163">
        <v>26</v>
      </c>
      <c r="L77" s="164">
        <v>30</v>
      </c>
      <c r="M77" s="154">
        <v>35</v>
      </c>
      <c r="N77" s="154">
        <v>34</v>
      </c>
      <c r="O77" s="154"/>
      <c r="P77" s="73">
        <f t="shared" si="10"/>
        <v>232</v>
      </c>
      <c r="Q77" s="81">
        <f t="shared" si="11"/>
        <v>33.142857142857146</v>
      </c>
      <c r="R77" s="145">
        <f>IF(ROUND(dotazy!$G$24+(+$S$2-$Q77)/dotazy!$H$24,0)&gt;0,ROUND(dotazy!$G$24+(+$S$2-$Q77)/dotazy!$H$24,0),0)</f>
        <v>7</v>
      </c>
      <c r="S77" s="80">
        <f t="shared" si="12"/>
        <v>7</v>
      </c>
      <c r="T77" s="80">
        <f t="shared" si="13"/>
        <v>15</v>
      </c>
      <c r="U77" s="80">
        <f t="shared" si="14"/>
        <v>6</v>
      </c>
    </row>
    <row r="78" spans="1:21" ht="12.75">
      <c r="A78" s="79">
        <v>76</v>
      </c>
      <c r="B78" s="71" t="str">
        <f>IF(E78=0,".",VLOOKUP($E78,'databáze hráčů'!$B$3:$K$472,2,FALSE))</f>
        <v>Lev</v>
      </c>
      <c r="C78" s="71" t="str">
        <f>IF($E78=0,".",VLOOKUP($E78,'databáze hráčů'!$B$3:$K$472,3,FALSE))</f>
        <v>Pavel</v>
      </c>
      <c r="D78" s="71" t="str">
        <f>IF($E78=0,".",VLOOKUP($E78,'databáze hráčů'!$B$3:$K$472,7,FALSE))</f>
        <v>GC 85 Rakovník</v>
      </c>
      <c r="E78" s="77">
        <v>1135</v>
      </c>
      <c r="F78" s="107" t="str">
        <f>IF($E78=0,".",VLOOKUP($E78,'databáze hráčů'!$B$3:$K$472,4,FALSE))</f>
        <v>M</v>
      </c>
      <c r="G78" s="72">
        <f>IF($E78=0,".",VLOOKUP($E78,'databáze hráčů'!$B$3:$K$472,8,FALSE))</f>
        <v>5</v>
      </c>
      <c r="H78" s="164">
        <v>29</v>
      </c>
      <c r="I78" s="163">
        <v>26</v>
      </c>
      <c r="J78" s="164">
        <v>32</v>
      </c>
      <c r="K78" s="161">
        <v>28</v>
      </c>
      <c r="L78" s="164">
        <v>35</v>
      </c>
      <c r="M78" s="155">
        <v>30</v>
      </c>
      <c r="N78" s="155">
        <v>126</v>
      </c>
      <c r="O78" s="155"/>
      <c r="P78" s="80">
        <f t="shared" si="10"/>
        <v>306</v>
      </c>
      <c r="Q78" s="81">
        <f t="shared" si="11"/>
        <v>43.714285714285715</v>
      </c>
      <c r="R78" s="145">
        <f>IF(ROUND(dotazy!$G$24+(+$S$2-$Q78)/dotazy!$H$24,0)&gt;0,ROUND(dotazy!$G$24+(+$S$2-$Q78)/dotazy!$H$24,0),0)</f>
        <v>0</v>
      </c>
      <c r="S78" s="80">
        <f t="shared" si="12"/>
        <v>7</v>
      </c>
      <c r="T78" s="80">
        <f t="shared" si="13"/>
        <v>100</v>
      </c>
      <c r="U78" s="80">
        <f t="shared" si="14"/>
        <v>7</v>
      </c>
    </row>
    <row r="79" spans="1:21" ht="12.75">
      <c r="A79" s="79">
        <v>77</v>
      </c>
      <c r="B79" s="71" t="str">
        <f>IF(E79=0,".",VLOOKUP($E79,'databáze hráčů'!$B$3:$K$472,2,FALSE))</f>
        <v>Vančura</v>
      </c>
      <c r="C79" s="71" t="str">
        <f>IF($E79=0,".",VLOOKUP($E79,'databáze hráčů'!$B$3:$K$472,3,FALSE))</f>
        <v>Libor</v>
      </c>
      <c r="D79" s="71" t="str">
        <f>IF($E79=0,".",VLOOKUP($E79,'databáze hráčů'!$B$3:$K$472,7,FALSE))</f>
        <v>MGC Hradečtí Orli</v>
      </c>
      <c r="E79" s="77">
        <v>475</v>
      </c>
      <c r="F79" s="107" t="str">
        <f>IF($E79=0,".",VLOOKUP($E79,'databáze hráčů'!$B$3:$K$472,4,FALSE))</f>
        <v>S</v>
      </c>
      <c r="G79" s="72">
        <f>IF($E79=0,".",VLOOKUP($E79,'databáze hráčů'!$B$3:$K$472,8,FALSE))</f>
        <v>2</v>
      </c>
      <c r="H79" s="162">
        <v>23</v>
      </c>
      <c r="I79" s="163">
        <v>25</v>
      </c>
      <c r="J79" s="161">
        <v>28</v>
      </c>
      <c r="K79" s="162">
        <v>22</v>
      </c>
      <c r="L79" s="164">
        <v>126</v>
      </c>
      <c r="M79" s="154">
        <v>126</v>
      </c>
      <c r="N79" s="154">
        <v>126</v>
      </c>
      <c r="O79" s="154"/>
      <c r="P79" s="73">
        <f t="shared" si="10"/>
        <v>476</v>
      </c>
      <c r="Q79" s="81">
        <f t="shared" si="11"/>
        <v>68</v>
      </c>
      <c r="R79" s="145">
        <f>IF(ROUND(dotazy!$G$24+(+$S$2-$Q79)/dotazy!$H$24,0)&gt;0,ROUND(dotazy!$G$24+(+$S$2-$Q79)/dotazy!$H$24,0),0)</f>
        <v>0</v>
      </c>
      <c r="S79" s="80">
        <f t="shared" si="12"/>
        <v>7</v>
      </c>
      <c r="T79" s="80">
        <f t="shared" si="13"/>
        <v>104</v>
      </c>
      <c r="U79" s="80">
        <f t="shared" si="14"/>
        <v>103</v>
      </c>
    </row>
  </sheetData>
  <sheetProtection/>
  <conditionalFormatting sqref="F3:F79">
    <cfRule type="cellIs" priority="1" dxfId="1" operator="equal" stopIfTrue="1">
      <formula>"žá"</formula>
    </cfRule>
    <cfRule type="cellIs" priority="2" dxfId="2" operator="equal" stopIfTrue="1">
      <formula>"m"</formula>
    </cfRule>
    <cfRule type="cellIs" priority="3" dxfId="3" operator="equal" stopIfTrue="1">
      <formula>"ž"</formula>
    </cfRule>
  </conditionalFormatting>
  <conditionalFormatting sqref="H23:L23">
    <cfRule type="cellIs" priority="4" dxfId="3" operator="lessThan" stopIfTrue="1">
      <formula>34</formula>
    </cfRule>
    <cfRule type="cellIs" priority="5" dxfId="4" operator="between" stopIfTrue="1">
      <formula>33</formula>
      <formula>35.9</formula>
    </cfRule>
    <cfRule type="cellIs" priority="6" dxfId="2" operator="between" stopIfTrue="1">
      <formula>35</formula>
      <formula>37.9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4"/>
  <sheetViews>
    <sheetView tabSelected="1" workbookViewId="0" topLeftCell="A1">
      <selection activeCell="A92" sqref="A92"/>
    </sheetView>
  </sheetViews>
  <sheetFormatPr defaultColWidth="9.140625" defaultRowHeight="12.75"/>
  <cols>
    <col min="1" max="1" width="4.28125" style="9" customWidth="1"/>
    <col min="2" max="3" width="11.57421875" style="9" customWidth="1"/>
    <col min="4" max="4" width="22.00390625" style="9" customWidth="1"/>
    <col min="5" max="5" width="7.8515625" style="98" customWidth="1"/>
    <col min="6" max="6" width="5.8515625" style="97" customWidth="1"/>
    <col min="7" max="7" width="4.7109375" style="98" customWidth="1"/>
    <col min="8" max="8" width="3.57421875" style="104" customWidth="1"/>
    <col min="9" max="11" width="3.57421875" style="9" customWidth="1"/>
    <col min="12" max="12" width="3.8515625" style="9" customWidth="1"/>
    <col min="13" max="13" width="3.7109375" style="9" customWidth="1"/>
    <col min="14" max="14" width="3.8515625" style="9" customWidth="1"/>
    <col min="15" max="15" width="3.57421875" style="9" customWidth="1"/>
    <col min="16" max="16" width="4.7109375" style="97" customWidth="1"/>
    <col min="17" max="17" width="6.140625" style="106" customWidth="1"/>
    <col min="18" max="18" width="7.140625" style="9" customWidth="1"/>
    <col min="19" max="16384" width="9.140625" style="9" customWidth="1"/>
  </cols>
  <sheetData>
    <row r="1" spans="2:17" ht="12.75">
      <c r="B1" s="101" t="s">
        <v>1088</v>
      </c>
      <c r="H1" s="102"/>
      <c r="Q1" s="105"/>
    </row>
    <row r="2" spans="1:18" ht="12.75">
      <c r="A2" s="95" t="s">
        <v>1077</v>
      </c>
      <c r="B2" s="95" t="s">
        <v>56</v>
      </c>
      <c r="C2" s="95" t="s">
        <v>57</v>
      </c>
      <c r="D2" s="95" t="s">
        <v>1078</v>
      </c>
      <c r="E2" s="95" t="s">
        <v>1138</v>
      </c>
      <c r="F2" s="95" t="s">
        <v>1139</v>
      </c>
      <c r="G2" s="95" t="s">
        <v>62</v>
      </c>
      <c r="H2" s="96" t="s">
        <v>1079</v>
      </c>
      <c r="I2" s="96" t="s">
        <v>1080</v>
      </c>
      <c r="J2" s="96" t="s">
        <v>1081</v>
      </c>
      <c r="K2" s="96" t="s">
        <v>1082</v>
      </c>
      <c r="L2" s="96" t="s">
        <v>1086</v>
      </c>
      <c r="M2" s="96" t="s">
        <v>1087</v>
      </c>
      <c r="N2" s="96" t="s">
        <v>1162</v>
      </c>
      <c r="O2" s="96" t="s">
        <v>1163</v>
      </c>
      <c r="P2" s="95" t="s">
        <v>1140</v>
      </c>
      <c r="Q2" s="95" t="s">
        <v>1085</v>
      </c>
      <c r="R2" s="95" t="s">
        <v>1064</v>
      </c>
    </row>
    <row r="3" spans="1:18" ht="12.75">
      <c r="A3" s="79">
        <v>1</v>
      </c>
      <c r="B3" s="71" t="str">
        <f>IF(E3=0,".",VLOOKUP($E3,'databáze hráčů'!$B$3:$K$472,2,FALSE))</f>
        <v>Vlček</v>
      </c>
      <c r="C3" s="71" t="str">
        <f>IF($E3=0,".",VLOOKUP($E3,'databáze hráčů'!$B$3:$K$472,3,FALSE))</f>
        <v>Petr</v>
      </c>
      <c r="D3" s="71" t="str">
        <f>IF($E3=0,".",VLOOKUP($E3,'databáze hráčů'!$B$3:$K$472,7,FALSE))</f>
        <v>MGC Hradečtí Orli</v>
      </c>
      <c r="E3" s="77">
        <v>876</v>
      </c>
      <c r="F3" s="107" t="str">
        <f>IF($E3=0,".",VLOOKUP($E3,'databáze hráčů'!$B$3:$K$472,4,FALSE))</f>
        <v>M</v>
      </c>
      <c r="G3" s="72">
        <f>IF($E3=0,".",VLOOKUP($E3,'databáze hráčů'!$B$3:$K$472,8,FALSE))</f>
        <v>2</v>
      </c>
      <c r="H3" s="162">
        <v>21</v>
      </c>
      <c r="I3" s="162">
        <v>21</v>
      </c>
      <c r="J3" s="162">
        <v>21</v>
      </c>
      <c r="K3" s="162">
        <v>20</v>
      </c>
      <c r="L3" s="162">
        <v>20</v>
      </c>
      <c r="M3" s="159">
        <v>25</v>
      </c>
      <c r="N3" s="156">
        <v>21</v>
      </c>
      <c r="O3" s="156">
        <v>24</v>
      </c>
      <c r="P3" s="73">
        <f aca="true" t="shared" si="0" ref="P3:P8">SUM(H3:O3)</f>
        <v>173</v>
      </c>
      <c r="Q3" s="74">
        <f aca="true" t="shared" si="1" ref="Q3:Q8">+P3/COUNT(H3:O3)</f>
        <v>21.625</v>
      </c>
      <c r="R3" s="145">
        <v>84</v>
      </c>
    </row>
    <row r="4" spans="1:18" ht="12.75">
      <c r="A4" s="79">
        <v>2</v>
      </c>
      <c r="B4" s="71" t="str">
        <f>IF(E4=0,".",VLOOKUP($E4,'databáze hráčů'!$B$3:$K$472,2,FALSE))</f>
        <v>Rendl</v>
      </c>
      <c r="C4" s="71" t="str">
        <f>IF($E4=0,".",VLOOKUP($E4,'databáze hráčů'!$B$3:$K$472,3,FALSE))</f>
        <v>Aleš</v>
      </c>
      <c r="D4" s="71" t="str">
        <f>IF($E4=0,".",VLOOKUP($E4,'databáze hráčů'!$B$3:$K$472,7,FALSE))</f>
        <v>SK GC Františkovy Lázně</v>
      </c>
      <c r="E4" s="77">
        <v>2106</v>
      </c>
      <c r="F4" s="107" t="str">
        <f>IF($E4=0,".",VLOOKUP($E4,'databáze hráčů'!$B$3:$K$472,4,FALSE))</f>
        <v>M</v>
      </c>
      <c r="G4" s="72">
        <f>IF($E4=0,".",VLOOKUP($E4,'databáze hráčů'!$B$3:$K$472,8,FALSE))</f>
        <v>3</v>
      </c>
      <c r="H4" s="162">
        <v>24</v>
      </c>
      <c r="I4" s="162">
        <v>19</v>
      </c>
      <c r="J4" s="162">
        <v>23</v>
      </c>
      <c r="K4" s="162">
        <v>21</v>
      </c>
      <c r="L4" s="162">
        <v>23</v>
      </c>
      <c r="M4" s="156">
        <v>22</v>
      </c>
      <c r="N4" s="156">
        <v>22</v>
      </c>
      <c r="O4" s="156">
        <v>21</v>
      </c>
      <c r="P4" s="73">
        <f t="shared" si="0"/>
        <v>175</v>
      </c>
      <c r="Q4" s="74">
        <f t="shared" si="1"/>
        <v>21.875</v>
      </c>
      <c r="R4" s="145">
        <v>82</v>
      </c>
    </row>
    <row r="5" spans="1:18" ht="12.75">
      <c r="A5" s="79">
        <v>3</v>
      </c>
      <c r="B5" s="71" t="str">
        <f>IF(E5=0,".",VLOOKUP($E5,'databáze hráčů'!$B$3:$K$472,2,FALSE))</f>
        <v>Nečekal</v>
      </c>
      <c r="C5" s="71" t="str">
        <f>IF($E5=0,".",VLOOKUP($E5,'databáze hráčů'!$B$3:$K$472,3,FALSE))</f>
        <v>František</v>
      </c>
      <c r="D5" s="71" t="str">
        <f>IF($E5=0,".",VLOOKUP($E5,'databáze hráčů'!$B$3:$K$472,7,FALSE))</f>
        <v>TJ MTG Hraničář Cheb</v>
      </c>
      <c r="E5" s="77">
        <v>1249</v>
      </c>
      <c r="F5" s="107" t="str">
        <f>IF($E5=0,".",VLOOKUP($E5,'databáze hráčů'!$B$3:$K$472,4,FALSE))</f>
        <v>M</v>
      </c>
      <c r="G5" s="72">
        <f>IF($E5=0,".",VLOOKUP($E5,'databáze hráčů'!$B$3:$K$472,8,FALSE))</f>
        <v>2</v>
      </c>
      <c r="H5" s="162">
        <v>20</v>
      </c>
      <c r="I5" s="162">
        <v>23</v>
      </c>
      <c r="J5" s="162">
        <v>21</v>
      </c>
      <c r="K5" s="162">
        <v>23</v>
      </c>
      <c r="L5" s="163">
        <v>25</v>
      </c>
      <c r="M5" s="156">
        <v>21</v>
      </c>
      <c r="N5" s="156">
        <v>22</v>
      </c>
      <c r="O5" s="156">
        <v>20</v>
      </c>
      <c r="P5" s="73">
        <f t="shared" si="0"/>
        <v>175</v>
      </c>
      <c r="Q5" s="74">
        <f t="shared" si="1"/>
        <v>21.875</v>
      </c>
      <c r="R5" s="145">
        <v>82</v>
      </c>
    </row>
    <row r="6" spans="1:18" ht="12.75">
      <c r="A6" s="79">
        <v>4</v>
      </c>
      <c r="B6" s="71" t="str">
        <f>IF(E6=0,".",VLOOKUP($E6,'databáze hráčů'!$B$3:$K$472,2,FALSE))</f>
        <v>Souček</v>
      </c>
      <c r="C6" s="71" t="str">
        <f>IF($E6=0,".",VLOOKUP($E6,'databáze hráčů'!$B$3:$K$472,3,FALSE))</f>
        <v>Milan</v>
      </c>
      <c r="D6" s="71" t="str">
        <f>IF($E6=0,".",VLOOKUP($E6,'databáze hráčů'!$B$3:$K$472,7,FALSE))</f>
        <v>GC 85 Rakovník</v>
      </c>
      <c r="E6" s="77">
        <v>1101</v>
      </c>
      <c r="F6" s="107" t="s">
        <v>104</v>
      </c>
      <c r="G6" s="72" t="str">
        <f>IF($E6=0,".",VLOOKUP($E6,'databáze hráčů'!$B$3:$K$472,8,FALSE))</f>
        <v>M</v>
      </c>
      <c r="H6" s="162">
        <v>23</v>
      </c>
      <c r="I6" s="162">
        <v>23</v>
      </c>
      <c r="J6" s="162">
        <v>22</v>
      </c>
      <c r="K6" s="162">
        <v>23</v>
      </c>
      <c r="L6" s="161">
        <v>27</v>
      </c>
      <c r="M6" s="156">
        <v>20</v>
      </c>
      <c r="N6" s="156">
        <v>21</v>
      </c>
      <c r="O6" s="156">
        <v>21</v>
      </c>
      <c r="P6" s="73">
        <f t="shared" si="0"/>
        <v>180</v>
      </c>
      <c r="Q6" s="74">
        <f t="shared" si="1"/>
        <v>22.5</v>
      </c>
      <c r="R6" s="145">
        <v>78</v>
      </c>
    </row>
    <row r="7" spans="1:18" ht="12.75">
      <c r="A7" s="79">
        <v>5</v>
      </c>
      <c r="B7" s="71" t="str">
        <f>IF(E7=0,".",VLOOKUP($E7,'databáze hráčů'!$B$3:$K$472,2,FALSE))</f>
        <v>Lisa</v>
      </c>
      <c r="C7" s="71" t="str">
        <f>IF($E7=0,".",VLOOKUP($E7,'databáze hráčů'!$B$3:$K$472,3,FALSE))</f>
        <v>Miroslav</v>
      </c>
      <c r="D7" s="71" t="s">
        <v>108</v>
      </c>
      <c r="E7" s="77">
        <v>1113</v>
      </c>
      <c r="F7" s="107" t="str">
        <f>IF($E7=0,".",VLOOKUP($E7,'databáze hráčů'!$B$3:$K$472,4,FALSE))</f>
        <v>M</v>
      </c>
      <c r="G7" s="72">
        <f>IF($E7=0,".",VLOOKUP($E7,'databáze hráčů'!$B$3:$K$472,8,FALSE))</f>
        <v>1</v>
      </c>
      <c r="H7" s="163">
        <v>25</v>
      </c>
      <c r="I7" s="162">
        <v>23</v>
      </c>
      <c r="J7" s="162">
        <v>21</v>
      </c>
      <c r="K7" s="162">
        <v>23</v>
      </c>
      <c r="L7" s="162">
        <v>22</v>
      </c>
      <c r="M7" s="158">
        <v>24</v>
      </c>
      <c r="N7" s="158">
        <v>23</v>
      </c>
      <c r="O7" s="158">
        <v>20</v>
      </c>
      <c r="P7" s="73">
        <f t="shared" si="0"/>
        <v>181</v>
      </c>
      <c r="Q7" s="74">
        <f t="shared" si="1"/>
        <v>22.625</v>
      </c>
      <c r="R7" s="145">
        <v>77</v>
      </c>
    </row>
    <row r="8" spans="1:18" ht="12.75">
      <c r="A8" s="79">
        <v>6</v>
      </c>
      <c r="B8" s="71" t="str">
        <f>IF(E8=0,".",VLOOKUP($E8,'databáze hráčů'!$B$3:$K$472,2,FALSE))</f>
        <v>Hybner</v>
      </c>
      <c r="C8" s="71" t="str">
        <f>IF($E8=0,".",VLOOKUP($E8,'databáze hráčů'!$B$3:$K$472,3,FALSE))</f>
        <v>Robert</v>
      </c>
      <c r="D8" s="71" t="str">
        <f>IF($E8=0,".",VLOOKUP($E8,'databáze hráčů'!$B$3:$K$472,7,FALSE))</f>
        <v>SMG 2000 Ústí n. L.</v>
      </c>
      <c r="E8" s="77">
        <v>579</v>
      </c>
      <c r="F8" s="107" t="str">
        <f>IF($E8=0,".",VLOOKUP($E8,'databáze hráčů'!$B$3:$K$472,4,FALSE))</f>
        <v>M</v>
      </c>
      <c r="G8" s="72">
        <f>IF($E8=0,".",VLOOKUP($E8,'databáze hráčů'!$B$3:$K$472,8,FALSE))</f>
        <v>1</v>
      </c>
      <c r="H8" s="161">
        <v>28</v>
      </c>
      <c r="I8" s="162">
        <v>21</v>
      </c>
      <c r="J8" s="162">
        <v>23</v>
      </c>
      <c r="K8" s="162">
        <v>22</v>
      </c>
      <c r="L8" s="162">
        <v>23</v>
      </c>
      <c r="M8" s="156">
        <v>20</v>
      </c>
      <c r="N8" s="156">
        <v>22</v>
      </c>
      <c r="O8" s="156">
        <v>22</v>
      </c>
      <c r="P8" s="73">
        <f t="shared" si="0"/>
        <v>181</v>
      </c>
      <c r="Q8" s="74">
        <f t="shared" si="1"/>
        <v>22.625</v>
      </c>
      <c r="R8" s="145">
        <v>77</v>
      </c>
    </row>
    <row r="9" spans="1:18" ht="12.75">
      <c r="A9" s="79">
        <v>7</v>
      </c>
      <c r="B9" s="71" t="str">
        <f>IF(E9=0,".",VLOOKUP($E9,'databáze hráčů'!$B$3:$K$472,2,FALSE))</f>
        <v>Šlapák</v>
      </c>
      <c r="C9" s="71" t="str">
        <f>IF($E9=0,".",VLOOKUP($E9,'databáze hráčů'!$B$3:$K$472,3,FALSE))</f>
        <v>Michal</v>
      </c>
      <c r="D9" s="71" t="str">
        <f>IF($E9=0,".",VLOOKUP($E9,'databáze hráčů'!$B$3:$K$472,7,FALSE))</f>
        <v>GC 85 Rakovník</v>
      </c>
      <c r="E9" s="77">
        <v>2038</v>
      </c>
      <c r="F9" s="107" t="str">
        <f>IF($E9=0,".",VLOOKUP($E9,'databáze hráčů'!$B$3:$K$472,4,FALSE))</f>
        <v>M</v>
      </c>
      <c r="G9" s="72">
        <f>IF($E9=0,".",VLOOKUP($E9,'databáze hráčů'!$B$3:$K$472,8,FALSE))</f>
        <v>3</v>
      </c>
      <c r="H9" s="161">
        <v>27</v>
      </c>
      <c r="I9" s="162">
        <v>24</v>
      </c>
      <c r="J9" s="162">
        <v>24</v>
      </c>
      <c r="K9" s="163">
        <v>25</v>
      </c>
      <c r="L9" s="162">
        <v>21</v>
      </c>
      <c r="M9" s="158">
        <v>22</v>
      </c>
      <c r="N9" s="158">
        <v>20</v>
      </c>
      <c r="O9" s="158">
        <v>21</v>
      </c>
      <c r="P9" s="80">
        <f>SUM(H9:O9)</f>
        <v>184</v>
      </c>
      <c r="Q9" s="74">
        <f>+P9/COUNT(H9:O9)</f>
        <v>23</v>
      </c>
      <c r="R9" s="145">
        <v>74</v>
      </c>
    </row>
    <row r="10" spans="1:18" ht="12.75">
      <c r="A10" s="79">
        <v>8</v>
      </c>
      <c r="B10" s="71" t="str">
        <f>IF(E10=0,".",VLOOKUP($E10,'databáze hráčů'!$B$3:$K$472,2,FALSE))</f>
        <v>Andr</v>
      </c>
      <c r="C10" s="71" t="str">
        <f>IF($E10=0,".",VLOOKUP($E10,'databáze hráčů'!$B$3:$K$472,3,FALSE))</f>
        <v>Zdeněk</v>
      </c>
      <c r="D10" s="71" t="str">
        <f>IF($E10=0,".",VLOOKUP($E10,'databáze hráčů'!$B$3:$K$472,7,FALSE))</f>
        <v>GC 85 Rakovník</v>
      </c>
      <c r="E10" s="77">
        <v>1100</v>
      </c>
      <c r="F10" s="107" t="s">
        <v>104</v>
      </c>
      <c r="G10" s="72" t="str">
        <f>IF($E10=0,".",VLOOKUP($E10,'databáze hráčů'!$B$3:$K$472,8,FALSE))</f>
        <v>M</v>
      </c>
      <c r="H10" s="164">
        <v>29</v>
      </c>
      <c r="I10" s="162">
        <v>23</v>
      </c>
      <c r="J10" s="162">
        <v>24</v>
      </c>
      <c r="K10" s="163">
        <v>25</v>
      </c>
      <c r="L10" s="166">
        <v>18</v>
      </c>
      <c r="M10" s="158">
        <v>22</v>
      </c>
      <c r="N10" s="158">
        <v>23</v>
      </c>
      <c r="O10" s="158">
        <v>20</v>
      </c>
      <c r="P10" s="80">
        <f>SUM(H10:O10)</f>
        <v>184</v>
      </c>
      <c r="Q10" s="74">
        <f>+P10/COUNT(H10:O10)</f>
        <v>23</v>
      </c>
      <c r="R10" s="145">
        <v>74</v>
      </c>
    </row>
    <row r="11" spans="1:18" ht="12.75">
      <c r="A11" s="79">
        <v>9</v>
      </c>
      <c r="B11" s="71" t="str">
        <f>IF(E11=0,".",VLOOKUP($E11,'databáze hráčů'!$B$3:$K$472,2,FALSE))</f>
        <v>Kuthan</v>
      </c>
      <c r="C11" s="71" t="str">
        <f>IF($E11=0,".",VLOOKUP($E11,'databáze hráčů'!$B$3:$K$472,3,FALSE))</f>
        <v>Vít</v>
      </c>
      <c r="D11" s="71" t="str">
        <f>IF($E11=0,".",VLOOKUP($E11,'databáze hráčů'!$B$3:$K$472,7,FALSE))</f>
        <v>MGC Plzeň</v>
      </c>
      <c r="E11" s="77">
        <v>3034</v>
      </c>
      <c r="F11" s="107" t="str">
        <f>IF($E11=0,".",VLOOKUP($E11,'databáze hráčů'!$B$3:$K$472,4,FALSE))</f>
        <v>M</v>
      </c>
      <c r="G11" s="72">
        <f>IF($E11=0,".",VLOOKUP($E11,'databáze hráčů'!$B$3:$K$472,8,FALSE))</f>
        <v>3</v>
      </c>
      <c r="H11" s="163">
        <v>25</v>
      </c>
      <c r="I11" s="162">
        <v>23</v>
      </c>
      <c r="J11" s="162">
        <v>21</v>
      </c>
      <c r="K11" s="162">
        <v>22</v>
      </c>
      <c r="L11" s="162">
        <v>23</v>
      </c>
      <c r="M11" s="158">
        <v>23</v>
      </c>
      <c r="N11" s="159">
        <v>27</v>
      </c>
      <c r="O11" s="158">
        <v>21</v>
      </c>
      <c r="P11" s="80">
        <f>SUM(H11:O11)</f>
        <v>185</v>
      </c>
      <c r="Q11" s="74">
        <f>+P11/COUNT(H11:O11)</f>
        <v>23.125</v>
      </c>
      <c r="R11" s="145">
        <v>74</v>
      </c>
    </row>
    <row r="12" spans="1:18" ht="12.75">
      <c r="A12" s="79">
        <v>10</v>
      </c>
      <c r="B12" s="71" t="str">
        <f>IF(E12=0,".",VLOOKUP($E12,'databáze hráčů'!$B$3:$K$472,2,FALSE))</f>
        <v>Míka</v>
      </c>
      <c r="C12" s="71" t="str">
        <f>IF($E12=0,".",VLOOKUP($E12,'databáze hráčů'!$B$3:$K$472,3,FALSE))</f>
        <v>Jiří</v>
      </c>
      <c r="D12" s="71" t="str">
        <f>IF($E12=0,".",VLOOKUP($E12,'databáze hráčů'!$B$3:$K$472,7,FALSE))</f>
        <v>SK GC Františkovy Lázně</v>
      </c>
      <c r="E12" s="77">
        <v>2164</v>
      </c>
      <c r="F12" s="107" t="str">
        <f>IF($E12=0,".",VLOOKUP($E12,'databáze hráčů'!$B$3:$K$472,4,FALSE))</f>
        <v>M</v>
      </c>
      <c r="G12" s="72">
        <f>IF($E12=0,".",VLOOKUP($E12,'databáze hráčů'!$B$3:$K$472,8,FALSE))</f>
        <v>2</v>
      </c>
      <c r="H12" s="163">
        <v>26</v>
      </c>
      <c r="I12" s="162">
        <v>21</v>
      </c>
      <c r="J12" s="162">
        <v>21</v>
      </c>
      <c r="K12" s="162">
        <v>23</v>
      </c>
      <c r="L12" s="161">
        <v>28</v>
      </c>
      <c r="M12" s="158">
        <v>23</v>
      </c>
      <c r="N12" s="158">
        <v>21</v>
      </c>
      <c r="O12" s="158">
        <v>23</v>
      </c>
      <c r="P12" s="80">
        <f aca="true" t="shared" si="2" ref="P12:P17">SUM(H12:O12)</f>
        <v>186</v>
      </c>
      <c r="Q12" s="74">
        <f aca="true" t="shared" si="3" ref="Q12:Q17">+P12/COUNT(H12:O12)</f>
        <v>23.25</v>
      </c>
      <c r="R12" s="145">
        <v>73</v>
      </c>
    </row>
    <row r="13" spans="1:18" ht="12.75">
      <c r="A13" s="79">
        <v>11</v>
      </c>
      <c r="B13" s="71" t="str">
        <f>IF(E13=0,".",VLOOKUP($E13,'databáze hráčů'!$B$3:$K$472,2,FALSE))</f>
        <v>Řehák</v>
      </c>
      <c r="C13" s="71" t="str">
        <f>IF($E13=0,".",VLOOKUP($E13,'databáze hráčů'!$B$3:$K$472,3,FALSE))</f>
        <v>Jaroslav</v>
      </c>
      <c r="D13" s="71" t="str">
        <f>IF($E13=0,".",VLOOKUP($E13,'databáze hráčů'!$B$3:$K$472,7,FALSE))</f>
        <v>GC 85 Rakovník</v>
      </c>
      <c r="E13" s="77">
        <v>1098</v>
      </c>
      <c r="F13" s="107" t="s">
        <v>104</v>
      </c>
      <c r="G13" s="72" t="str">
        <f>IF($E13=0,".",VLOOKUP($E13,'databáze hráčů'!$B$3:$K$472,8,FALSE))</f>
        <v>M</v>
      </c>
      <c r="H13" s="164">
        <v>30</v>
      </c>
      <c r="I13" s="162">
        <v>20</v>
      </c>
      <c r="J13" s="162">
        <v>23</v>
      </c>
      <c r="K13" s="162">
        <v>23</v>
      </c>
      <c r="L13" s="162">
        <v>23</v>
      </c>
      <c r="M13" s="158">
        <v>22</v>
      </c>
      <c r="N13" s="159">
        <v>25</v>
      </c>
      <c r="O13" s="155"/>
      <c r="P13" s="80">
        <f t="shared" si="2"/>
        <v>166</v>
      </c>
      <c r="Q13" s="74">
        <f t="shared" si="3"/>
        <v>23.714285714285715</v>
      </c>
      <c r="R13" s="145">
        <v>70</v>
      </c>
    </row>
    <row r="14" spans="1:18" ht="12.75">
      <c r="A14" s="79">
        <v>12</v>
      </c>
      <c r="B14" s="71" t="str">
        <f>IF(E14=0,".",VLOOKUP($E14,'databáze hráčů'!$B$3:$K$472,2,FALSE))</f>
        <v>Nepimach</v>
      </c>
      <c r="C14" s="71" t="str">
        <f>IF($E14=0,".",VLOOKUP($E14,'databáze hráčů'!$B$3:$K$472,3,FALSE))</f>
        <v>Luboš</v>
      </c>
      <c r="D14" s="71" t="str">
        <f>IF($E14=0,".",VLOOKUP($E14,'databáze hráčů'!$B$3:$K$472,7,FALSE))</f>
        <v>MG SEBA Tanvald</v>
      </c>
      <c r="E14" s="77">
        <v>1295</v>
      </c>
      <c r="F14" s="107" t="str">
        <f>IF($E14=0,".",VLOOKUP($E14,'databáze hráčů'!$B$3:$K$472,4,FALSE))</f>
        <v>M</v>
      </c>
      <c r="G14" s="72">
        <f>IF($E14=0,".",VLOOKUP($E14,'databáze hráčů'!$B$3:$K$472,8,FALSE))</f>
        <v>2</v>
      </c>
      <c r="H14" s="162">
        <v>23</v>
      </c>
      <c r="I14" s="163">
        <v>26</v>
      </c>
      <c r="J14" s="162">
        <v>21</v>
      </c>
      <c r="K14" s="162">
        <v>23</v>
      </c>
      <c r="L14" s="161">
        <v>28</v>
      </c>
      <c r="M14" s="158">
        <v>23</v>
      </c>
      <c r="N14" s="158">
        <v>23</v>
      </c>
      <c r="O14" s="155"/>
      <c r="P14" s="80">
        <f t="shared" si="2"/>
        <v>167</v>
      </c>
      <c r="Q14" s="74">
        <f t="shared" si="3"/>
        <v>23.857142857142858</v>
      </c>
      <c r="R14" s="145">
        <v>69</v>
      </c>
    </row>
    <row r="15" spans="1:18" ht="12.75">
      <c r="A15" s="79">
        <v>13</v>
      </c>
      <c r="B15" s="71" t="str">
        <f>IF(E15=0,".",VLOOKUP($E15,'databáze hráčů'!$B$3:$K$472,2,FALSE))</f>
        <v>Tománek</v>
      </c>
      <c r="C15" s="71" t="str">
        <f>IF($E15=0,".",VLOOKUP($E15,'databáze hráčů'!$B$3:$K$472,3,FALSE))</f>
        <v>Martin</v>
      </c>
      <c r="D15" s="71" t="str">
        <f>IF($E15=0,".",VLOOKUP($E15,'databáze hráčů'!$B$3:$K$472,7,FALSE))</f>
        <v>MGC Hradečtí Orli</v>
      </c>
      <c r="E15" s="77">
        <v>1203</v>
      </c>
      <c r="F15" s="107" t="str">
        <f>IF($E15=0,".",VLOOKUP($E15,'databáze hráčů'!$B$3:$K$472,4,FALSE))</f>
        <v>M</v>
      </c>
      <c r="G15" s="72">
        <f>IF($E15=0,".",VLOOKUP($E15,'databáze hráčů'!$B$3:$K$472,8,FALSE))</f>
        <v>1</v>
      </c>
      <c r="H15" s="163">
        <v>25</v>
      </c>
      <c r="I15" s="162">
        <v>21</v>
      </c>
      <c r="J15" s="161">
        <v>27</v>
      </c>
      <c r="K15" s="163">
        <v>25</v>
      </c>
      <c r="L15" s="162">
        <v>23</v>
      </c>
      <c r="M15" s="158">
        <v>24</v>
      </c>
      <c r="N15" s="158">
        <v>23</v>
      </c>
      <c r="O15" s="155"/>
      <c r="P15" s="80">
        <f t="shared" si="2"/>
        <v>168</v>
      </c>
      <c r="Q15" s="74">
        <f t="shared" si="3"/>
        <v>24</v>
      </c>
      <c r="R15" s="145">
        <v>68</v>
      </c>
    </row>
    <row r="16" spans="1:18" ht="12.75">
      <c r="A16" s="79">
        <v>14</v>
      </c>
      <c r="B16" s="71" t="str">
        <f>IF(E16=0,".",VLOOKUP($E16,'databáze hráčů'!$B$3:$K$472,2,FALSE))</f>
        <v>Kudyn</v>
      </c>
      <c r="C16" s="71" t="str">
        <f>IF($E16=0,".",VLOOKUP($E16,'databáze hráčů'!$B$3:$K$472,3,FALSE))</f>
        <v>Pavel</v>
      </c>
      <c r="D16" s="71" t="str">
        <f>IF($E16=0,".",VLOOKUP($E16,'databáze hráčů'!$B$3:$K$472,7,FALSE))</f>
        <v>MGC Hradečtí Orli</v>
      </c>
      <c r="E16" s="77">
        <v>1983</v>
      </c>
      <c r="F16" s="107" t="str">
        <f>IF($E16=0,".",VLOOKUP($E16,'databáze hráčů'!$B$3:$K$472,4,FALSE))</f>
        <v>M</v>
      </c>
      <c r="G16" s="72">
        <f>IF($E16=0,".",VLOOKUP($E16,'databáze hráčů'!$B$3:$K$472,8,FALSE))</f>
        <v>2</v>
      </c>
      <c r="H16" s="163">
        <v>25</v>
      </c>
      <c r="I16" s="163">
        <v>26</v>
      </c>
      <c r="J16" s="162">
        <v>24</v>
      </c>
      <c r="K16" s="162">
        <v>22</v>
      </c>
      <c r="L16" s="163">
        <v>25</v>
      </c>
      <c r="M16" s="158">
        <v>21</v>
      </c>
      <c r="N16" s="159">
        <v>26</v>
      </c>
      <c r="O16" s="155"/>
      <c r="P16" s="80">
        <f t="shared" si="2"/>
        <v>169</v>
      </c>
      <c r="Q16" s="74">
        <f t="shared" si="3"/>
        <v>24.142857142857142</v>
      </c>
      <c r="R16" s="145">
        <v>67</v>
      </c>
    </row>
    <row r="17" spans="1:18" ht="12.75">
      <c r="A17" s="79">
        <v>15</v>
      </c>
      <c r="B17" s="71" t="str">
        <f>IF(E17=0,".",VLOOKUP($E17,'databáze hráčů'!$B$3:$K$472,2,FALSE))</f>
        <v>Jirásek</v>
      </c>
      <c r="C17" s="71" t="str">
        <f>IF($E17=0,".",VLOOKUP($E17,'databáze hráčů'!$B$3:$K$472,3,FALSE))</f>
        <v>Jiří</v>
      </c>
      <c r="D17" s="71" t="str">
        <f>IF($E17=0,".",VLOOKUP($E17,'databáze hráčů'!$B$3:$K$472,7,FALSE))</f>
        <v>SK TEMPO Praha</v>
      </c>
      <c r="E17" s="77">
        <v>1882</v>
      </c>
      <c r="F17" s="107" t="str">
        <f>IF($E17=0,".",VLOOKUP($E17,'databáze hráčů'!$B$3:$K$472,4,FALSE))</f>
        <v>M</v>
      </c>
      <c r="G17" s="72">
        <f>IF($E17=0,".",VLOOKUP($E17,'databáze hráčů'!$B$3:$K$472,8,FALSE))</f>
        <v>2</v>
      </c>
      <c r="H17" s="162">
        <v>24</v>
      </c>
      <c r="I17" s="163">
        <v>26</v>
      </c>
      <c r="J17" s="162">
        <v>24</v>
      </c>
      <c r="K17" s="163">
        <v>25</v>
      </c>
      <c r="L17" s="161">
        <v>27</v>
      </c>
      <c r="M17" s="158">
        <v>22</v>
      </c>
      <c r="N17" s="158">
        <v>22</v>
      </c>
      <c r="O17" s="155"/>
      <c r="P17" s="80">
        <f t="shared" si="2"/>
        <v>170</v>
      </c>
      <c r="Q17" s="74">
        <f t="shared" si="3"/>
        <v>24.285714285714285</v>
      </c>
      <c r="R17" s="145">
        <v>66</v>
      </c>
    </row>
    <row r="18" spans="1:18" ht="12.75">
      <c r="A18" s="79">
        <v>16</v>
      </c>
      <c r="B18" s="71" t="str">
        <f>IF(E18=0,".",VLOOKUP($E18,'databáze hráčů'!$B$3:$K$472,2,FALSE))</f>
        <v>Steklý</v>
      </c>
      <c r="C18" s="71" t="str">
        <f>IF($E18=0,".",VLOOKUP($E18,'databáze hráčů'!$B$3:$K$472,3,FALSE))</f>
        <v>Miroslav</v>
      </c>
      <c r="D18" s="71" t="str">
        <f>IF($E18=0,".",VLOOKUP($E18,'databáze hráčů'!$B$3:$K$472,7,FALSE))</f>
        <v>MGC Hradečtí Orli</v>
      </c>
      <c r="E18" s="77">
        <v>799</v>
      </c>
      <c r="F18" s="107" t="str">
        <f>IF($E18=0,".",VLOOKUP($E18,'databáze hráčů'!$B$3:$K$472,4,FALSE))</f>
        <v>M</v>
      </c>
      <c r="G18" s="72">
        <f>IF($E18=0,".",VLOOKUP($E18,'databáze hráčů'!$B$3:$K$472,8,FALSE))</f>
        <v>2</v>
      </c>
      <c r="H18" s="163">
        <v>25</v>
      </c>
      <c r="I18" s="163">
        <v>25</v>
      </c>
      <c r="J18" s="163">
        <v>26</v>
      </c>
      <c r="K18" s="162">
        <v>23</v>
      </c>
      <c r="L18" s="163">
        <v>26</v>
      </c>
      <c r="M18" s="158">
        <v>23</v>
      </c>
      <c r="N18" s="158">
        <v>23</v>
      </c>
      <c r="O18" s="155"/>
      <c r="P18" s="80">
        <f aca="true" t="shared" si="4" ref="P18:P30">SUM(H18:O18)</f>
        <v>171</v>
      </c>
      <c r="Q18" s="74">
        <f aca="true" t="shared" si="5" ref="Q18:Q30">+P18/COUNT(H18:O18)</f>
        <v>24.428571428571427</v>
      </c>
      <c r="R18" s="145">
        <v>65</v>
      </c>
    </row>
    <row r="19" spans="1:18" ht="12.75">
      <c r="A19" s="79">
        <v>17</v>
      </c>
      <c r="B19" s="71" t="str">
        <f>IF(E19=0,".",VLOOKUP($E19,'databáze hráčů'!$B$3:$K$472,2,FALSE))</f>
        <v>Dočkal</v>
      </c>
      <c r="C19" s="71" t="str">
        <f>IF($E19=0,".",VLOOKUP($E19,'databáze hráčů'!$B$3:$K$472,3,FALSE))</f>
        <v>Lubomír</v>
      </c>
      <c r="D19" s="71" t="str">
        <f>IF($E19=0,".",VLOOKUP($E19,'databáze hráčů'!$B$3:$K$472,7,FALSE))</f>
        <v>SK GC Františkovy Lázně</v>
      </c>
      <c r="E19" s="77">
        <v>1791</v>
      </c>
      <c r="F19" s="107" t="str">
        <f>IF($E19=0,".",VLOOKUP($E19,'databáze hráčů'!$B$3:$K$472,4,FALSE))</f>
        <v>M</v>
      </c>
      <c r="G19" s="72">
        <f>IF($E19=0,".",VLOOKUP($E19,'databáze hráčů'!$B$3:$K$472,8,FALSE))</f>
        <v>1</v>
      </c>
      <c r="H19" s="163">
        <v>25</v>
      </c>
      <c r="I19" s="162">
        <v>21</v>
      </c>
      <c r="J19" s="163">
        <v>26</v>
      </c>
      <c r="K19" s="163">
        <v>26</v>
      </c>
      <c r="L19" s="163">
        <v>25</v>
      </c>
      <c r="M19" s="158">
        <v>23</v>
      </c>
      <c r="N19" s="159">
        <v>25</v>
      </c>
      <c r="O19" s="155"/>
      <c r="P19" s="80">
        <f t="shared" si="4"/>
        <v>171</v>
      </c>
      <c r="Q19" s="74">
        <f t="shared" si="5"/>
        <v>24.428571428571427</v>
      </c>
      <c r="R19" s="145">
        <v>65</v>
      </c>
    </row>
    <row r="20" spans="1:18" ht="12.75">
      <c r="A20" s="79">
        <v>18</v>
      </c>
      <c r="B20" s="71" t="str">
        <f>IF(E20=0,".",VLOOKUP($E20,'databáze hráčů'!$B$3:$K$472,2,FALSE))</f>
        <v>Želizňák</v>
      </c>
      <c r="C20" s="71" t="str">
        <f>IF($E20=0,".",VLOOKUP($E20,'databáze hráčů'!$B$3:$K$472,3,FALSE))</f>
        <v>Jan</v>
      </c>
      <c r="D20" s="71" t="str">
        <f>IF($E20=0,".",VLOOKUP($E20,'databáze hráčů'!$B$3:$K$472,7,FALSE))</f>
        <v>MG SEBA Tanvald</v>
      </c>
      <c r="E20" s="77">
        <v>2684</v>
      </c>
      <c r="F20" s="107" t="str">
        <f>IF($E20=0,".",VLOOKUP($E20,'databáze hráčů'!$B$3:$K$472,4,FALSE))</f>
        <v>M</v>
      </c>
      <c r="G20" s="72">
        <f>IF($E20=0,".",VLOOKUP($E20,'databáze hráčů'!$B$3:$K$472,8,FALSE))</f>
        <v>2</v>
      </c>
      <c r="H20" s="161">
        <v>28</v>
      </c>
      <c r="I20" s="163">
        <v>26</v>
      </c>
      <c r="J20" s="162">
        <v>24</v>
      </c>
      <c r="K20" s="162">
        <v>23</v>
      </c>
      <c r="L20" s="163">
        <v>25</v>
      </c>
      <c r="M20" s="158">
        <v>20</v>
      </c>
      <c r="N20" s="159">
        <v>25</v>
      </c>
      <c r="O20" s="155"/>
      <c r="P20" s="80">
        <f t="shared" si="4"/>
        <v>171</v>
      </c>
      <c r="Q20" s="74">
        <f t="shared" si="5"/>
        <v>24.428571428571427</v>
      </c>
      <c r="R20" s="145">
        <v>65</v>
      </c>
    </row>
    <row r="21" spans="1:18" ht="12.75">
      <c r="A21" s="79">
        <v>19</v>
      </c>
      <c r="B21" s="71" t="str">
        <f>IF(E21=0,".",VLOOKUP($E21,'databáze hráčů'!$B$3:$K$472,2,FALSE))</f>
        <v>Benda</v>
      </c>
      <c r="C21" s="71" t="str">
        <f>IF($E21=0,".",VLOOKUP($E21,'databáze hráčů'!$B$3:$K$472,3,FALSE))</f>
        <v>Lumír</v>
      </c>
      <c r="D21" s="71" t="str">
        <f>IF($E21=0,".",VLOOKUP($E21,'databáze hráčů'!$B$3:$K$472,7,FALSE))</f>
        <v>MGC Plzeň</v>
      </c>
      <c r="E21" s="77">
        <v>746</v>
      </c>
      <c r="F21" s="107" t="str">
        <f>IF($E21=0,".",VLOOKUP($E21,'databáze hráčů'!$B$3:$K$472,4,FALSE))</f>
        <v>M</v>
      </c>
      <c r="G21" s="72">
        <f>IF($E21=0,".",VLOOKUP($E21,'databáze hráčů'!$B$3:$K$472,8,FALSE))</f>
        <v>2</v>
      </c>
      <c r="H21" s="163">
        <v>26</v>
      </c>
      <c r="I21" s="163">
        <v>26</v>
      </c>
      <c r="J21" s="163">
        <v>25</v>
      </c>
      <c r="K21" s="162">
        <v>23</v>
      </c>
      <c r="L21" s="162">
        <v>24</v>
      </c>
      <c r="M21" s="165">
        <v>27</v>
      </c>
      <c r="N21" s="158">
        <v>21</v>
      </c>
      <c r="O21" s="155"/>
      <c r="P21" s="80">
        <f t="shared" si="4"/>
        <v>172</v>
      </c>
      <c r="Q21" s="74">
        <f t="shared" si="5"/>
        <v>24.571428571428573</v>
      </c>
      <c r="R21" s="145">
        <v>64</v>
      </c>
    </row>
    <row r="22" spans="1:18" ht="12.75">
      <c r="A22" s="79">
        <v>20</v>
      </c>
      <c r="B22" s="71" t="str">
        <f>IF(E22=0,".",VLOOKUP($E22,'databáze hráčů'!$B$3:$K$472,2,FALSE))</f>
        <v>Liška</v>
      </c>
      <c r="C22" s="71" t="str">
        <f>IF($E22=0,".",VLOOKUP($E22,'databáze hráčů'!$B$3:$K$472,3,FALSE))</f>
        <v>Michal</v>
      </c>
      <c r="D22" s="71" t="str">
        <f>IF($E22=0,".",VLOOKUP($E22,'databáze hráčů'!$B$3:$K$472,7,FALSE))</f>
        <v>SK TEMPO Praha</v>
      </c>
      <c r="E22" s="77">
        <v>1654</v>
      </c>
      <c r="F22" s="107" t="str">
        <f>IF($E22=0,".",VLOOKUP($E22,'databáze hráčů'!$B$3:$K$472,4,FALSE))</f>
        <v>M</v>
      </c>
      <c r="G22" s="72">
        <f>IF($E22=0,".",VLOOKUP($E22,'databáze hráčů'!$B$3:$K$472,8,FALSE))</f>
        <v>2</v>
      </c>
      <c r="H22" s="164">
        <v>30</v>
      </c>
      <c r="I22" s="162">
        <v>23</v>
      </c>
      <c r="J22" s="162">
        <v>24</v>
      </c>
      <c r="K22" s="164">
        <v>29</v>
      </c>
      <c r="L22" s="163">
        <v>26</v>
      </c>
      <c r="M22" s="158">
        <v>24</v>
      </c>
      <c r="N22" s="158">
        <v>24</v>
      </c>
      <c r="O22" s="155"/>
      <c r="P22" s="80">
        <f t="shared" si="4"/>
        <v>180</v>
      </c>
      <c r="Q22" s="74">
        <f t="shared" si="5"/>
        <v>25.714285714285715</v>
      </c>
      <c r="R22" s="145">
        <v>56</v>
      </c>
    </row>
    <row r="23" spans="1:18" ht="12.75">
      <c r="A23" s="79">
        <v>21</v>
      </c>
      <c r="B23" s="71" t="str">
        <f>IF(E23=0,".",VLOOKUP($E23,'databáze hráčů'!$B$3:$K$472,2,FALSE))</f>
        <v>Hasch</v>
      </c>
      <c r="C23" s="71" t="str">
        <f>IF($E23=0,".",VLOOKUP($E23,'databáze hráčů'!$B$3:$K$472,3,FALSE))</f>
        <v>David</v>
      </c>
      <c r="D23" s="71" t="str">
        <f>IF($E23=0,".",VLOOKUP($E23,'databáze hráčů'!$B$3:$K$472,7,FALSE))</f>
        <v>MGC Plzeň</v>
      </c>
      <c r="E23" s="77">
        <v>2933</v>
      </c>
      <c r="F23" s="107" t="str">
        <f>IF($E23=0,".",VLOOKUP($E23,'databáze hráčů'!$B$3:$K$472,4,FALSE))</f>
        <v>M</v>
      </c>
      <c r="G23" s="72">
        <f>IF($E23=0,".",VLOOKUP($E23,'databáze hráčů'!$B$3:$K$472,8,FALSE))</f>
        <v>2</v>
      </c>
      <c r="H23" s="163">
        <v>26</v>
      </c>
      <c r="I23" s="163">
        <v>26</v>
      </c>
      <c r="J23" s="162">
        <v>24</v>
      </c>
      <c r="K23" s="161">
        <v>27</v>
      </c>
      <c r="L23" s="163">
        <v>25</v>
      </c>
      <c r="M23" s="165">
        <v>27</v>
      </c>
      <c r="N23" s="165">
        <v>27</v>
      </c>
      <c r="O23" s="155"/>
      <c r="P23" s="80">
        <f t="shared" si="4"/>
        <v>182</v>
      </c>
      <c r="Q23" s="74">
        <f t="shared" si="5"/>
        <v>26</v>
      </c>
      <c r="R23" s="145">
        <v>54</v>
      </c>
    </row>
    <row r="24" spans="1:18" ht="12.75">
      <c r="A24" s="79">
        <v>22</v>
      </c>
      <c r="B24" s="71" t="str">
        <f>IF(E24=0,".",VLOOKUP($E24,'databáze hráčů'!$B$3:$K$472,2,FALSE))</f>
        <v>Wolf</v>
      </c>
      <c r="C24" s="71" t="str">
        <f>IF($E24=0,".",VLOOKUP($E24,'databáze hráčů'!$B$3:$K$472,3,FALSE))</f>
        <v>Jan</v>
      </c>
      <c r="D24" s="71" t="str">
        <f>IF($E24=0,".",VLOOKUP($E24,'databáze hráčů'!$B$3:$K$472,7,FALSE))</f>
        <v>TJ MTG Hraničář Cheb</v>
      </c>
      <c r="E24" s="77">
        <v>3051</v>
      </c>
      <c r="F24" s="107" t="str">
        <f>IF($E24=0,".",VLOOKUP($E24,'databáze hráčů'!$B$3:$K$472,4,FALSE))</f>
        <v>M</v>
      </c>
      <c r="G24" s="72">
        <f>IF($E24=0,".",VLOOKUP($E24,'databáze hráčů'!$B$3:$K$472,8,FALSE))</f>
        <v>3</v>
      </c>
      <c r="H24" s="164">
        <v>29</v>
      </c>
      <c r="I24" s="162">
        <v>22</v>
      </c>
      <c r="J24" s="162">
        <v>24</v>
      </c>
      <c r="K24" s="163">
        <v>25</v>
      </c>
      <c r="L24" s="161">
        <v>28</v>
      </c>
      <c r="M24" s="159">
        <v>26</v>
      </c>
      <c r="N24" s="155">
        <v>30</v>
      </c>
      <c r="O24" s="155"/>
      <c r="P24" s="80">
        <f t="shared" si="4"/>
        <v>184</v>
      </c>
      <c r="Q24" s="74">
        <f t="shared" si="5"/>
        <v>26.285714285714285</v>
      </c>
      <c r="R24" s="145">
        <v>53</v>
      </c>
    </row>
    <row r="25" spans="1:18" ht="12.75">
      <c r="A25" s="79">
        <v>23</v>
      </c>
      <c r="B25" s="71" t="str">
        <f>IF(E25=0,".",VLOOKUP($E25,'databáze hráčů'!$B$3:$K$472,2,FALSE))</f>
        <v>Martínek</v>
      </c>
      <c r="C25" s="71" t="str">
        <f>IF($E25=0,".",VLOOKUP($E25,'databáze hráčů'!$B$3:$K$472,3,FALSE))</f>
        <v>Ivo</v>
      </c>
      <c r="D25" s="71" t="str">
        <f>IF($E25=0,".",VLOOKUP($E25,'databáze hráčů'!$B$3:$K$472,7,FALSE))</f>
        <v>MGC Hradečtí Orli</v>
      </c>
      <c r="E25" s="77">
        <v>1735</v>
      </c>
      <c r="F25" s="107" t="str">
        <f>IF($E25=0,".",VLOOKUP($E25,'databáze hráčů'!$B$3:$K$472,4,FALSE))</f>
        <v>M</v>
      </c>
      <c r="G25" s="72">
        <f>IF($E25=0,".",VLOOKUP($E25,'databáze hráčů'!$B$3:$K$472,8,FALSE))</f>
        <v>4</v>
      </c>
      <c r="H25" s="164">
        <v>35</v>
      </c>
      <c r="I25" s="163">
        <v>26</v>
      </c>
      <c r="J25" s="163">
        <v>26</v>
      </c>
      <c r="K25" s="162">
        <v>24</v>
      </c>
      <c r="L25" s="162">
        <v>22</v>
      </c>
      <c r="M25" s="159">
        <v>25</v>
      </c>
      <c r="N25" s="159">
        <v>26</v>
      </c>
      <c r="O25" s="155"/>
      <c r="P25" s="80">
        <f t="shared" si="4"/>
        <v>184</v>
      </c>
      <c r="Q25" s="74">
        <f t="shared" si="5"/>
        <v>26.285714285714285</v>
      </c>
      <c r="R25" s="145">
        <v>53</v>
      </c>
    </row>
    <row r="26" spans="1:18" ht="12.75">
      <c r="A26" s="79">
        <v>24</v>
      </c>
      <c r="B26" s="71" t="str">
        <f>IF(E26=0,".",VLOOKUP($E26,'databáze hráčů'!$B$3:$K$472,2,FALSE))</f>
        <v>Beran</v>
      </c>
      <c r="C26" s="71" t="str">
        <f>IF($E26=0,".",VLOOKUP($E26,'databáze hráčů'!$B$3:$K$472,3,FALSE))</f>
        <v>Robert</v>
      </c>
      <c r="D26" s="71" t="str">
        <f>IF($E26=0,".",VLOOKUP($E26,'databáze hráčů'!$B$3:$K$472,7,FALSE))</f>
        <v>SK GC Františkovy Lázně</v>
      </c>
      <c r="E26" s="77">
        <v>1150</v>
      </c>
      <c r="F26" s="107" t="str">
        <f>IF($E26=0,".",VLOOKUP($E26,'databáze hráčů'!$B$3:$K$472,4,FALSE))</f>
        <v>M</v>
      </c>
      <c r="G26" s="72">
        <f>IF($E26=0,".",VLOOKUP($E26,'databáze hráčů'!$B$3:$K$472,8,FALSE))</f>
        <v>4</v>
      </c>
      <c r="H26" s="164">
        <v>35</v>
      </c>
      <c r="I26" s="161">
        <v>28</v>
      </c>
      <c r="J26" s="163">
        <v>25</v>
      </c>
      <c r="K26" s="161">
        <v>27</v>
      </c>
      <c r="L26" s="162">
        <v>24</v>
      </c>
      <c r="M26" s="165">
        <v>28</v>
      </c>
      <c r="N26" s="165">
        <v>28</v>
      </c>
      <c r="O26" s="155"/>
      <c r="P26" s="80">
        <f t="shared" si="4"/>
        <v>195</v>
      </c>
      <c r="Q26" s="74">
        <f t="shared" si="5"/>
        <v>27.857142857142858</v>
      </c>
      <c r="R26" s="145">
        <v>42</v>
      </c>
    </row>
    <row r="27" spans="1:18" ht="12.75">
      <c r="A27" s="79">
        <v>25</v>
      </c>
      <c r="B27" s="71" t="str">
        <f>IF(E27=0,".",VLOOKUP($E27,'databáze hráčů'!$B$3:$K$472,2,FALSE))</f>
        <v>Fríd</v>
      </c>
      <c r="C27" s="71" t="str">
        <f>IF($E27=0,".",VLOOKUP($E27,'databáze hráčů'!$B$3:$K$472,3,FALSE))</f>
        <v>Petr</v>
      </c>
      <c r="D27" s="71" t="str">
        <f>IF($E27=0,".",VLOOKUP($E27,'databáze hráčů'!$B$3:$K$472,7,FALSE))</f>
        <v>SK TEMPO Praha</v>
      </c>
      <c r="E27" s="77">
        <v>2817</v>
      </c>
      <c r="F27" s="107" t="str">
        <f>IF($E27=0,".",VLOOKUP($E27,'databáze hráčů'!$B$3:$K$472,4,FALSE))</f>
        <v>M</v>
      </c>
      <c r="G27" s="72">
        <f>IF($E27=0,".",VLOOKUP($E27,'databáze hráčů'!$B$3:$K$472,8,FALSE))</f>
        <v>3</v>
      </c>
      <c r="H27" s="161">
        <v>27</v>
      </c>
      <c r="I27" s="161">
        <v>28</v>
      </c>
      <c r="J27" s="164">
        <v>30</v>
      </c>
      <c r="K27" s="164">
        <v>30</v>
      </c>
      <c r="L27" s="163">
        <v>25</v>
      </c>
      <c r="M27" s="155">
        <v>30</v>
      </c>
      <c r="N27" s="165">
        <v>27</v>
      </c>
      <c r="O27" s="155"/>
      <c r="P27" s="80">
        <f t="shared" si="4"/>
        <v>197</v>
      </c>
      <c r="Q27" s="81">
        <f t="shared" si="5"/>
        <v>28.142857142857142</v>
      </c>
      <c r="R27" s="145">
        <v>40</v>
      </c>
    </row>
    <row r="28" spans="1:18" ht="12.75">
      <c r="A28" s="79">
        <v>26</v>
      </c>
      <c r="B28" s="71" t="str">
        <f>IF(E28=0,".",VLOOKUP($E28,'databáze hráčů'!$B$3:$K$472,2,FALSE))</f>
        <v>Wenzl</v>
      </c>
      <c r="C28" s="71" t="str">
        <f>IF($E28=0,".",VLOOKUP($E28,'databáze hráčů'!$B$3:$K$472,3,FALSE))</f>
        <v>Daniel</v>
      </c>
      <c r="D28" s="71" t="str">
        <f>IF($E28=0,".",VLOOKUP($E28,'databáze hráčů'!$B$3:$K$472,7,FALSE))</f>
        <v>SKDG Jesenice</v>
      </c>
      <c r="E28" s="77">
        <v>712</v>
      </c>
      <c r="F28" s="107" t="str">
        <f>IF($E28=0,".",VLOOKUP($E28,'databáze hráčů'!$B$3:$K$472,4,FALSE))</f>
        <v>M</v>
      </c>
      <c r="G28" s="72">
        <f>IF($E28=0,".",VLOOKUP($E28,'databáze hráčů'!$B$3:$K$472,8,FALSE))</f>
        <v>3</v>
      </c>
      <c r="H28" s="164">
        <v>29</v>
      </c>
      <c r="I28" s="164">
        <v>30</v>
      </c>
      <c r="J28" s="164">
        <v>31</v>
      </c>
      <c r="K28" s="161">
        <v>27</v>
      </c>
      <c r="L28" s="164">
        <v>29</v>
      </c>
      <c r="M28" s="159">
        <v>25</v>
      </c>
      <c r="N28" s="165">
        <v>27</v>
      </c>
      <c r="O28" s="155"/>
      <c r="P28" s="80">
        <f t="shared" si="4"/>
        <v>198</v>
      </c>
      <c r="Q28" s="81">
        <f t="shared" si="5"/>
        <v>28.285714285714285</v>
      </c>
      <c r="R28" s="145">
        <v>39</v>
      </c>
    </row>
    <row r="29" spans="1:18" ht="12.75">
      <c r="A29" s="79">
        <v>27</v>
      </c>
      <c r="B29" s="71" t="str">
        <f>IF(E29=0,".",VLOOKUP($E29,'databáze hráčů'!$B$3:$K$472,2,FALSE))</f>
        <v>Norek</v>
      </c>
      <c r="C29" s="71" t="str">
        <f>IF($E29=0,".",VLOOKUP($E29,'databáze hráčů'!$B$3:$K$472,3,FALSE))</f>
        <v>Bohumil</v>
      </c>
      <c r="D29" s="71" t="str">
        <f>IF($E29=0,".",VLOOKUP($E29,'databáze hráčů'!$B$3:$K$472,7,FALSE))</f>
        <v>MGC Plzeň</v>
      </c>
      <c r="E29" s="77">
        <v>3010</v>
      </c>
      <c r="F29" s="107" t="str">
        <f>IF($E29=0,".",VLOOKUP($E29,'databáze hráčů'!$B$3:$K$472,4,FALSE))</f>
        <v>M</v>
      </c>
      <c r="G29" s="72">
        <f>IF($E29=0,".",VLOOKUP($E29,'databáze hráčů'!$B$3:$K$472,8,FALSE))</f>
        <v>3</v>
      </c>
      <c r="H29" s="163">
        <v>26</v>
      </c>
      <c r="I29" s="164">
        <v>34</v>
      </c>
      <c r="J29" s="163">
        <v>26</v>
      </c>
      <c r="K29" s="163">
        <v>25</v>
      </c>
      <c r="L29" s="162">
        <v>24</v>
      </c>
      <c r="M29" s="155">
        <v>30</v>
      </c>
      <c r="N29" s="155">
        <v>33</v>
      </c>
      <c r="O29" s="155"/>
      <c r="P29" s="80">
        <f t="shared" si="4"/>
        <v>198</v>
      </c>
      <c r="Q29" s="81">
        <f t="shared" si="5"/>
        <v>28.285714285714285</v>
      </c>
      <c r="R29" s="145">
        <v>39</v>
      </c>
    </row>
    <row r="30" spans="1:18" ht="12.75">
      <c r="A30" s="79">
        <v>28</v>
      </c>
      <c r="B30" s="71" t="str">
        <f>IF(E30=0,".",VLOOKUP($E30,'databáze hráčů'!$B$3:$K$472,2,FALSE))</f>
        <v>Lev</v>
      </c>
      <c r="C30" s="71" t="str">
        <f>IF($E30=0,".",VLOOKUP($E30,'databáze hráčů'!$B$3:$K$472,3,FALSE))</f>
        <v>Pavel</v>
      </c>
      <c r="D30" s="71" t="str">
        <f>IF($E30=0,".",VLOOKUP($E30,'databáze hráčů'!$B$3:$K$472,7,FALSE))</f>
        <v>GC 85 Rakovník</v>
      </c>
      <c r="E30" s="77">
        <v>1135</v>
      </c>
      <c r="F30" s="107" t="str">
        <f>IF($E30=0,".",VLOOKUP($E30,'databáze hráčů'!$B$3:$K$472,4,FALSE))</f>
        <v>M</v>
      </c>
      <c r="G30" s="72">
        <f>IF($E30=0,".",VLOOKUP($E30,'databáze hráčů'!$B$3:$K$472,8,FALSE))</f>
        <v>5</v>
      </c>
      <c r="H30" s="164">
        <v>29</v>
      </c>
      <c r="I30" s="163">
        <v>26</v>
      </c>
      <c r="J30" s="164">
        <v>32</v>
      </c>
      <c r="K30" s="161">
        <v>28</v>
      </c>
      <c r="L30" s="164">
        <v>35</v>
      </c>
      <c r="M30" s="155">
        <v>30</v>
      </c>
      <c r="N30" s="155">
        <v>126</v>
      </c>
      <c r="O30" s="155"/>
      <c r="P30" s="80">
        <f t="shared" si="4"/>
        <v>306</v>
      </c>
      <c r="Q30" s="81">
        <f t="shared" si="5"/>
        <v>43.714285714285715</v>
      </c>
      <c r="R30" s="145">
        <f>IF(ROUND(dotazy!$G$24+(+$S$2-$Q30)/dotazy!$H$24,0)&gt;0,ROUND(dotazy!$G$24+(+$S$2-$Q30)/dotazy!$H$24,0),0)</f>
        <v>0</v>
      </c>
    </row>
    <row r="31" spans="1:18" ht="12.75">
      <c r="A31" s="79"/>
      <c r="B31" s="71"/>
      <c r="C31" s="71"/>
      <c r="D31" s="71"/>
      <c r="E31" s="77"/>
      <c r="F31" s="107"/>
      <c r="G31" s="72"/>
      <c r="H31" s="164"/>
      <c r="I31" s="163"/>
      <c r="J31" s="164"/>
      <c r="K31" s="161"/>
      <c r="L31" s="164"/>
      <c r="M31" s="155"/>
      <c r="N31" s="155"/>
      <c r="O31" s="155"/>
      <c r="P31" s="80"/>
      <c r="Q31" s="81"/>
      <c r="R31" s="145"/>
    </row>
    <row r="32" spans="2:17" ht="12.75">
      <c r="B32" s="101" t="s">
        <v>1090</v>
      </c>
      <c r="H32" s="102"/>
      <c r="Q32" s="105"/>
    </row>
    <row r="33" spans="1:18" ht="12.75">
      <c r="A33" s="95" t="s">
        <v>1077</v>
      </c>
      <c r="B33" s="95" t="s">
        <v>56</v>
      </c>
      <c r="C33" s="95" t="s">
        <v>57</v>
      </c>
      <c r="D33" s="95" t="s">
        <v>1078</v>
      </c>
      <c r="E33" s="95" t="s">
        <v>1138</v>
      </c>
      <c r="F33" s="95" t="s">
        <v>1139</v>
      </c>
      <c r="G33" s="95" t="s">
        <v>62</v>
      </c>
      <c r="H33" s="96" t="s">
        <v>1079</v>
      </c>
      <c r="I33" s="96" t="s">
        <v>1080</v>
      </c>
      <c r="J33" s="96" t="s">
        <v>1081</v>
      </c>
      <c r="K33" s="96" t="s">
        <v>1082</v>
      </c>
      <c r="L33" s="96" t="s">
        <v>1086</v>
      </c>
      <c r="M33" s="96" t="s">
        <v>1087</v>
      </c>
      <c r="N33" s="96" t="s">
        <v>1162</v>
      </c>
      <c r="O33" s="96" t="s">
        <v>1163</v>
      </c>
      <c r="P33" s="95" t="s">
        <v>1140</v>
      </c>
      <c r="Q33" s="95" t="s">
        <v>1085</v>
      </c>
      <c r="R33" s="95" t="s">
        <v>1064</v>
      </c>
    </row>
    <row r="34" spans="1:18" ht="12.75">
      <c r="A34" s="79">
        <v>1</v>
      </c>
      <c r="B34" s="71" t="str">
        <f>IF(E34=0,".",VLOOKUP($E34,'databáze hráčů'!$B$3:$K$472,2,FALSE))</f>
        <v>Hirschmannová</v>
      </c>
      <c r="C34" s="71" t="str">
        <f>IF($E34=0,".",VLOOKUP($E34,'databáze hráčů'!$B$3:$K$472,3,FALSE))</f>
        <v>Dagmar</v>
      </c>
      <c r="D34" s="71" t="str">
        <f>IF($E34=0,".",VLOOKUP($E34,'databáze hráčů'!$B$3:$K$472,7,FALSE))</f>
        <v>SK TEMPO Praha</v>
      </c>
      <c r="E34" s="77">
        <v>597</v>
      </c>
      <c r="F34" s="107" t="str">
        <f>IF($E34=0,".",VLOOKUP($E34,'databáze hráčů'!$B$3:$K$472,4,FALSE))</f>
        <v>Z</v>
      </c>
      <c r="G34" s="72" t="str">
        <f>IF($E34=0,".",VLOOKUP($E34,'databáze hráčů'!$B$3:$K$472,8,FALSE))</f>
        <v>M</v>
      </c>
      <c r="H34" s="162">
        <v>23</v>
      </c>
      <c r="I34" s="162">
        <v>24</v>
      </c>
      <c r="J34" s="163">
        <v>26</v>
      </c>
      <c r="K34" s="162">
        <v>21</v>
      </c>
      <c r="L34" s="162">
        <v>21</v>
      </c>
      <c r="M34" s="156">
        <v>23</v>
      </c>
      <c r="N34" s="156">
        <v>20</v>
      </c>
      <c r="O34" s="156">
        <v>21</v>
      </c>
      <c r="P34" s="73">
        <f aca="true" t="shared" si="6" ref="P34:P40">SUM(H34:O34)</f>
        <v>179</v>
      </c>
      <c r="Q34" s="74">
        <f aca="true" t="shared" si="7" ref="Q34:Q40">+P34/COUNT(H34:O34)</f>
        <v>22.375</v>
      </c>
      <c r="R34" s="145">
        <v>79</v>
      </c>
    </row>
    <row r="35" spans="1:18" ht="12.75">
      <c r="A35" s="79">
        <v>2</v>
      </c>
      <c r="B35" s="71" t="str">
        <f>IF(E35=0,".",VLOOKUP($E35,'databáze hráčů'!$B$3:$K$472,2,FALSE))</f>
        <v>Dočkalová</v>
      </c>
      <c r="C35" s="71" t="str">
        <f>IF($E35=0,".",VLOOKUP($E35,'databáze hráčů'!$B$3:$K$472,3,FALSE))</f>
        <v>Jana</v>
      </c>
      <c r="D35" s="71" t="str">
        <f>IF($E35=0,".",VLOOKUP($E35,'databáze hráčů'!$B$3:$K$472,7,FALSE))</f>
        <v>SK GC Františkovy Lázně</v>
      </c>
      <c r="E35" s="77">
        <v>1689</v>
      </c>
      <c r="F35" s="107" t="str">
        <f>IF($E35=0,".",VLOOKUP($E35,'databáze hráčů'!$B$3:$K$472,4,FALSE))</f>
        <v>Z</v>
      </c>
      <c r="G35" s="72" t="str">
        <f>IF($E35=0,".",VLOOKUP($E35,'databáze hráčů'!$B$3:$K$472,8,FALSE))</f>
        <v>M</v>
      </c>
      <c r="H35" s="163">
        <v>25</v>
      </c>
      <c r="I35" s="162">
        <v>21</v>
      </c>
      <c r="J35" s="162">
        <v>23</v>
      </c>
      <c r="K35" s="162">
        <v>22</v>
      </c>
      <c r="L35" s="162">
        <v>21</v>
      </c>
      <c r="M35" s="156">
        <v>22</v>
      </c>
      <c r="N35" s="156">
        <v>22</v>
      </c>
      <c r="O35" s="156">
        <v>23</v>
      </c>
      <c r="P35" s="73">
        <f t="shared" si="6"/>
        <v>179</v>
      </c>
      <c r="Q35" s="74">
        <f t="shared" si="7"/>
        <v>22.375</v>
      </c>
      <c r="R35" s="145">
        <v>79</v>
      </c>
    </row>
    <row r="36" spans="1:18" ht="12.75">
      <c r="A36" s="79">
        <v>3</v>
      </c>
      <c r="B36" s="71" t="str">
        <f>IF(E36=0,".",VLOOKUP($E36,'databáze hráčů'!$B$3:$K$472,2,FALSE))</f>
        <v>Fiedlerová</v>
      </c>
      <c r="C36" s="71" t="str">
        <f>IF($E36=0,".",VLOOKUP($E36,'databáze hráčů'!$B$3:$K$472,3,FALSE))</f>
        <v>Jaroslava</v>
      </c>
      <c r="D36" s="71" t="str">
        <f>IF($E36=0,".",VLOOKUP($E36,'databáze hráčů'!$B$3:$K$472,7,FALSE))</f>
        <v>SK GC Františkovy Lázně</v>
      </c>
      <c r="E36" s="77">
        <v>1478</v>
      </c>
      <c r="F36" s="107" t="str">
        <f>IF($E36=0,".",VLOOKUP($E36,'databáze hráčů'!$B$3:$K$472,4,FALSE))</f>
        <v>Z</v>
      </c>
      <c r="G36" s="72">
        <f>IF($E36=0,".",VLOOKUP($E36,'databáze hráčů'!$B$3:$K$472,8,FALSE))</f>
        <v>1</v>
      </c>
      <c r="H36" s="161">
        <v>28</v>
      </c>
      <c r="I36" s="162">
        <v>22</v>
      </c>
      <c r="J36" s="163">
        <v>25</v>
      </c>
      <c r="K36" s="162">
        <v>23</v>
      </c>
      <c r="L36" s="162">
        <v>24</v>
      </c>
      <c r="M36" s="156">
        <v>24</v>
      </c>
      <c r="N36" s="159">
        <v>26</v>
      </c>
      <c r="O36" s="158">
        <v>20</v>
      </c>
      <c r="P36" s="73">
        <f t="shared" si="6"/>
        <v>192</v>
      </c>
      <c r="Q36" s="74">
        <f t="shared" si="7"/>
        <v>24</v>
      </c>
      <c r="R36" s="145">
        <v>68</v>
      </c>
    </row>
    <row r="37" spans="1:18" ht="12.75">
      <c r="A37" s="79">
        <v>4</v>
      </c>
      <c r="B37" s="71" t="str">
        <f>IF(E37=0,".",VLOOKUP($E37,'databáze hráčů'!$B$3:$K$472,2,FALSE))</f>
        <v>Nečekalová</v>
      </c>
      <c r="C37" s="71" t="str">
        <f>IF($E37=0,".",VLOOKUP($E37,'databáze hráčů'!$B$3:$K$472,3,FALSE))</f>
        <v>Jana</v>
      </c>
      <c r="D37" s="71" t="str">
        <f>IF($E37=0,".",VLOOKUP($E37,'databáze hráčů'!$B$3:$K$472,7,FALSE))</f>
        <v>TJ MTG Hraničář Cheb</v>
      </c>
      <c r="E37" s="77">
        <v>243</v>
      </c>
      <c r="F37" s="107" t="str">
        <f>IF($E37=0,".",VLOOKUP($E37,'databáze hráčů'!$B$3:$K$472,4,FALSE))</f>
        <v>Z</v>
      </c>
      <c r="G37" s="72">
        <f>IF($E37=0,".",VLOOKUP($E37,'databáze hráčů'!$B$3:$K$472,8,FALSE))</f>
        <v>2</v>
      </c>
      <c r="H37" s="163">
        <v>25</v>
      </c>
      <c r="I37" s="162">
        <v>22</v>
      </c>
      <c r="J37" s="161">
        <v>27</v>
      </c>
      <c r="K37" s="161">
        <v>27</v>
      </c>
      <c r="L37" s="162">
        <v>23</v>
      </c>
      <c r="M37" s="157">
        <v>28</v>
      </c>
      <c r="N37" s="153">
        <v>26</v>
      </c>
      <c r="O37" s="157">
        <v>27</v>
      </c>
      <c r="P37" s="73">
        <f t="shared" si="6"/>
        <v>205</v>
      </c>
      <c r="Q37" s="81">
        <f t="shared" si="7"/>
        <v>25.625</v>
      </c>
      <c r="R37" s="145">
        <v>57</v>
      </c>
    </row>
    <row r="38" spans="1:18" ht="12.75">
      <c r="A38" s="79">
        <v>5</v>
      </c>
      <c r="B38" s="71" t="str">
        <f>IF(E38=0,".",VLOOKUP($E38,'databáze hráčů'!$B$3:$K$472,2,FALSE))</f>
        <v>Škaloudová</v>
      </c>
      <c r="C38" s="71" t="str">
        <f>IF($E38=0,".",VLOOKUP($E38,'databáze hráčů'!$B$3:$K$472,3,FALSE))</f>
        <v>Dita</v>
      </c>
      <c r="D38" s="71" t="str">
        <f>IF($E38=0,".",VLOOKUP($E38,'databáze hráčů'!$B$3:$K$472,7,FALSE))</f>
        <v>GC 85 Rakovník</v>
      </c>
      <c r="E38" s="77">
        <v>2859</v>
      </c>
      <c r="F38" s="107" t="str">
        <f>IF($E38=0,".",VLOOKUP($E38,'databáze hráčů'!$B$3:$K$472,4,FALSE))</f>
        <v>Z</v>
      </c>
      <c r="G38" s="72">
        <f>IF($E38=0,".",VLOOKUP($E38,'databáze hráčů'!$B$3:$K$472,8,FALSE))</f>
        <v>3</v>
      </c>
      <c r="H38" s="163">
        <v>26</v>
      </c>
      <c r="I38" s="163">
        <v>25</v>
      </c>
      <c r="J38" s="162">
        <v>21</v>
      </c>
      <c r="K38" s="164">
        <v>29</v>
      </c>
      <c r="L38" s="164">
        <v>30</v>
      </c>
      <c r="M38" s="153">
        <v>25</v>
      </c>
      <c r="N38" s="156">
        <v>24</v>
      </c>
      <c r="O38" s="154"/>
      <c r="P38" s="73">
        <f t="shared" si="6"/>
        <v>180</v>
      </c>
      <c r="Q38" s="74">
        <f t="shared" si="7"/>
        <v>25.714285714285715</v>
      </c>
      <c r="R38" s="145">
        <v>56</v>
      </c>
    </row>
    <row r="39" spans="1:18" ht="12.75">
      <c r="A39" s="79">
        <v>6</v>
      </c>
      <c r="B39" s="71" t="str">
        <f>IF(E39=0,".",VLOOKUP($E39,'databáze hráčů'!$B$3:$K$472,2,FALSE))</f>
        <v>Dočkalová</v>
      </c>
      <c r="C39" s="71" t="str">
        <f>IF($E39=0,".",VLOOKUP($E39,'databáze hráčů'!$B$3:$K$472,3,FALSE))</f>
        <v>Dana</v>
      </c>
      <c r="D39" s="71" t="str">
        <f>IF($E39=0,".",VLOOKUP($E39,'databáze hráčů'!$B$3:$K$472,7,FALSE))</f>
        <v>SK GC Františkovy Lázně</v>
      </c>
      <c r="E39" s="77">
        <v>1388</v>
      </c>
      <c r="F39" s="107" t="str">
        <f>IF($E39=0,".",VLOOKUP($E39,'databáze hráčů'!$B$3:$K$472,4,FALSE))</f>
        <v>Z</v>
      </c>
      <c r="G39" s="72">
        <f>IF($E39=0,".",VLOOKUP($E39,'databáze hráčů'!$B$3:$K$472,8,FALSE))</f>
        <v>1</v>
      </c>
      <c r="H39" s="163">
        <v>26</v>
      </c>
      <c r="I39" s="161">
        <v>28</v>
      </c>
      <c r="J39" s="161">
        <v>27</v>
      </c>
      <c r="K39" s="161">
        <v>28</v>
      </c>
      <c r="L39" s="161">
        <v>27</v>
      </c>
      <c r="M39" s="156">
        <v>24</v>
      </c>
      <c r="N39" s="156">
        <v>24</v>
      </c>
      <c r="O39" s="154"/>
      <c r="P39" s="73">
        <f t="shared" si="6"/>
        <v>184</v>
      </c>
      <c r="Q39" s="74">
        <f t="shared" si="7"/>
        <v>26.285714285714285</v>
      </c>
      <c r="R39" s="145">
        <v>53</v>
      </c>
    </row>
    <row r="40" spans="1:18" ht="12.75">
      <c r="A40" s="79">
        <v>7</v>
      </c>
      <c r="B40" s="71" t="str">
        <f>IF(E40=0,".",VLOOKUP($E40,'databáze hráčů'!$B$3:$K$472,2,FALSE))</f>
        <v>Radnicová</v>
      </c>
      <c r="C40" s="71" t="str">
        <f>IF($E40=0,".",VLOOKUP($E40,'databáze hráčů'!$B$3:$K$472,3,FALSE))</f>
        <v>Lenka</v>
      </c>
      <c r="D40" s="71" t="str">
        <f>IF($E40=0,".",VLOOKUP($E40,'databáze hráčů'!$B$3:$K$472,7,FALSE))</f>
        <v>SK TEMPO Praha</v>
      </c>
      <c r="E40" s="77">
        <v>2879</v>
      </c>
      <c r="F40" s="107" t="str">
        <f>IF($E40=0,".",VLOOKUP($E40,'databáze hráčů'!$B$3:$K$472,4,FALSE))</f>
        <v>Z</v>
      </c>
      <c r="G40" s="72">
        <f>IF($E40=0,".",VLOOKUP($E40,'databáze hráčů'!$B$3:$K$472,8,FALSE))</f>
        <v>1</v>
      </c>
      <c r="H40" s="161">
        <v>28</v>
      </c>
      <c r="I40" s="162">
        <v>21</v>
      </c>
      <c r="J40" s="161">
        <v>27</v>
      </c>
      <c r="K40" s="164">
        <v>29</v>
      </c>
      <c r="L40" s="163">
        <v>25</v>
      </c>
      <c r="M40" s="155">
        <v>29</v>
      </c>
      <c r="N40" s="153">
        <v>25</v>
      </c>
      <c r="O40" s="154"/>
      <c r="P40" s="73">
        <f t="shared" si="6"/>
        <v>184</v>
      </c>
      <c r="Q40" s="74">
        <f t="shared" si="7"/>
        <v>26.285714285714285</v>
      </c>
      <c r="R40" s="145">
        <v>53</v>
      </c>
    </row>
    <row r="41" spans="1:18" ht="12.75">
      <c r="A41" s="79">
        <v>8</v>
      </c>
      <c r="B41" s="71" t="str">
        <f>IF(E41=0,".",VLOOKUP($E41,'databáze hráčů'!$B$3:$K$472,2,FALSE))</f>
        <v>Macourová</v>
      </c>
      <c r="C41" s="71" t="str">
        <f>IF($E41=0,".",VLOOKUP($E41,'databáze hráčů'!$B$3:$K$472,3,FALSE))</f>
        <v>Eva</v>
      </c>
      <c r="D41" s="71" t="str">
        <f>IF($E41=0,".",VLOOKUP($E41,'databáze hráčů'!$B$3:$K$472,7,FALSE))</f>
        <v>1.MGC Děkanka Praha</v>
      </c>
      <c r="E41" s="77">
        <v>768</v>
      </c>
      <c r="F41" s="107" t="str">
        <f>IF($E41=0,".",VLOOKUP($E41,'databáze hráčů'!$B$3:$K$472,4,FALSE))</f>
        <v>Z</v>
      </c>
      <c r="G41" s="72">
        <f>IF($E41=0,".",VLOOKUP($E41,'databáze hráčů'!$B$3:$K$472,8,FALSE))</f>
        <v>2</v>
      </c>
      <c r="H41" s="161">
        <v>27</v>
      </c>
      <c r="I41" s="161">
        <v>28</v>
      </c>
      <c r="J41" s="161">
        <v>28</v>
      </c>
      <c r="K41" s="162">
        <v>20</v>
      </c>
      <c r="L41" s="164">
        <v>29</v>
      </c>
      <c r="M41" s="157">
        <v>28</v>
      </c>
      <c r="N41" s="156">
        <v>24</v>
      </c>
      <c r="O41" s="154"/>
      <c r="P41" s="73">
        <f>SUM(H41:O41)</f>
        <v>184</v>
      </c>
      <c r="Q41" s="74">
        <f>+P41/COUNT(H41:O41)</f>
        <v>26.285714285714285</v>
      </c>
      <c r="R41" s="145">
        <v>53</v>
      </c>
    </row>
    <row r="42" spans="1:18" ht="12.75">
      <c r="A42" s="79">
        <v>9</v>
      </c>
      <c r="B42" s="71" t="str">
        <f>IF(E42=0,".",VLOOKUP($E42,'databáze hráčů'!$B$3:$K$472,2,FALSE))</f>
        <v>Řeháková</v>
      </c>
      <c r="C42" s="71" t="str">
        <f>IF($E42=0,".",VLOOKUP($E42,'databáze hráčů'!$B$3:$K$472,3,FALSE))</f>
        <v>Zuzana</v>
      </c>
      <c r="D42" s="71" t="str">
        <f>IF($E42=0,".",VLOOKUP($E42,'databáze hráčů'!$B$3:$K$472,7,FALSE))</f>
        <v>SK TEMPO Praha</v>
      </c>
      <c r="E42" s="77">
        <v>3280</v>
      </c>
      <c r="F42" s="107" t="str">
        <f>IF($E42=0,".",VLOOKUP($E42,'databáze hráčů'!$B$3:$K$472,4,FALSE))</f>
        <v>Z</v>
      </c>
      <c r="G42" s="72">
        <f>IF($E42=0,".",VLOOKUP($E42,'databáze hráčů'!$B$3:$K$472,8,FALSE))</f>
        <v>4</v>
      </c>
      <c r="H42" s="164">
        <v>32</v>
      </c>
      <c r="I42" s="164">
        <v>30</v>
      </c>
      <c r="J42" s="164">
        <v>29</v>
      </c>
      <c r="K42" s="164">
        <v>30</v>
      </c>
      <c r="L42" s="161">
        <v>27</v>
      </c>
      <c r="M42" s="156">
        <v>23</v>
      </c>
      <c r="N42" s="157">
        <v>27</v>
      </c>
      <c r="O42" s="154"/>
      <c r="P42" s="73">
        <f>SUM(H42:O42)</f>
        <v>198</v>
      </c>
      <c r="Q42" s="81">
        <f>+P42/COUNT(H42:O42)</f>
        <v>28.285714285714285</v>
      </c>
      <c r="R42" s="145">
        <v>39</v>
      </c>
    </row>
    <row r="43" spans="1:18" ht="12.75">
      <c r="A43" s="79">
        <v>10</v>
      </c>
      <c r="B43" s="71" t="str">
        <f>IF(E43=0,".",VLOOKUP($E43,'databáze hráčů'!$B$3:$K$472,2,FALSE))</f>
        <v>Nečekalová</v>
      </c>
      <c r="C43" s="71" t="str">
        <f>IF($E43=0,".",VLOOKUP($E43,'databáze hráčů'!$B$3:$K$472,3,FALSE))</f>
        <v>Marcela</v>
      </c>
      <c r="D43" s="71" t="str">
        <f>IF($E43=0,".",VLOOKUP($E43,'databáze hráčů'!$B$3:$K$472,7,FALSE))</f>
        <v>TJ MTG Hraničář Cheb</v>
      </c>
      <c r="E43" s="77">
        <v>2703</v>
      </c>
      <c r="F43" s="107" t="str">
        <f>IF($E43=0,".",VLOOKUP($E43,'databáze hráčů'!$B$3:$K$472,4,FALSE))</f>
        <v>Z</v>
      </c>
      <c r="G43" s="72">
        <f>IF($E43=0,".",VLOOKUP($E43,'databáze hráčů'!$B$3:$K$472,8,FALSE))</f>
        <v>3</v>
      </c>
      <c r="H43" s="164">
        <v>32</v>
      </c>
      <c r="I43" s="162">
        <v>24</v>
      </c>
      <c r="J43" s="161">
        <v>28</v>
      </c>
      <c r="K43" s="164">
        <v>30</v>
      </c>
      <c r="L43" s="164">
        <v>30</v>
      </c>
      <c r="M43" s="154">
        <v>33</v>
      </c>
      <c r="N43" s="156">
        <v>24</v>
      </c>
      <c r="O43" s="154"/>
      <c r="P43" s="73">
        <f>SUM(H43:O43)</f>
        <v>201</v>
      </c>
      <c r="Q43" s="81">
        <f>+P43/COUNT(H43:O43)</f>
        <v>28.714285714285715</v>
      </c>
      <c r="R43" s="145">
        <v>36</v>
      </c>
    </row>
    <row r="44" spans="1:18" ht="12.75">
      <c r="A44" s="79"/>
      <c r="B44" s="71"/>
      <c r="C44" s="71"/>
      <c r="D44" s="71"/>
      <c r="E44" s="77"/>
      <c r="F44" s="107"/>
      <c r="G44" s="72"/>
      <c r="H44" s="164"/>
      <c r="I44" s="162"/>
      <c r="J44" s="161"/>
      <c r="K44" s="164"/>
      <c r="L44" s="164"/>
      <c r="M44" s="154"/>
      <c r="N44" s="156"/>
      <c r="O44" s="154"/>
      <c r="P44" s="73"/>
      <c r="Q44" s="81"/>
      <c r="R44" s="145"/>
    </row>
    <row r="45" spans="2:17" ht="12.75">
      <c r="B45" s="101" t="s">
        <v>1089</v>
      </c>
      <c r="H45" s="102"/>
      <c r="Q45" s="105"/>
    </row>
    <row r="46" spans="1:18" ht="12.75">
      <c r="A46" s="95" t="s">
        <v>1077</v>
      </c>
      <c r="B46" s="95" t="s">
        <v>56</v>
      </c>
      <c r="C46" s="95" t="s">
        <v>57</v>
      </c>
      <c r="D46" s="95" t="s">
        <v>1078</v>
      </c>
      <c r="E46" s="95" t="s">
        <v>1138</v>
      </c>
      <c r="F46" s="95" t="s">
        <v>1139</v>
      </c>
      <c r="G46" s="95" t="s">
        <v>62</v>
      </c>
      <c r="H46" s="96" t="s">
        <v>1079</v>
      </c>
      <c r="I46" s="96" t="s">
        <v>1080</v>
      </c>
      <c r="J46" s="96" t="s">
        <v>1081</v>
      </c>
      <c r="K46" s="96" t="s">
        <v>1082</v>
      </c>
      <c r="L46" s="96" t="s">
        <v>1086</v>
      </c>
      <c r="M46" s="96" t="s">
        <v>1087</v>
      </c>
      <c r="N46" s="96" t="s">
        <v>1162</v>
      </c>
      <c r="O46" s="96" t="s">
        <v>1163</v>
      </c>
      <c r="P46" s="95" t="s">
        <v>1140</v>
      </c>
      <c r="Q46" s="95" t="s">
        <v>1085</v>
      </c>
      <c r="R46" s="95" t="s">
        <v>1064</v>
      </c>
    </row>
    <row r="47" spans="1:18" ht="12.75">
      <c r="A47" s="79">
        <v>1</v>
      </c>
      <c r="B47" s="71" t="str">
        <f>IF(E47=0,".",VLOOKUP($E47,'databáze hráčů'!$B$3:$K$472,2,FALSE))</f>
        <v>Hála</v>
      </c>
      <c r="C47" s="71" t="str">
        <f>IF($E47=0,".",VLOOKUP($E47,'databáze hráčů'!$B$3:$K$472,3,FALSE))</f>
        <v>Jan</v>
      </c>
      <c r="D47" s="71" t="str">
        <f>IF($E47=0,".",VLOOKUP($E47,'databáze hráčů'!$B$3:$K$472,7,FALSE))</f>
        <v>SK GC Františkovy Lázně</v>
      </c>
      <c r="E47" s="77">
        <v>230</v>
      </c>
      <c r="F47" s="107" t="str">
        <f>IF($E47=0,".",VLOOKUP($E47,'databáze hráčů'!$B$3:$K$472,4,FALSE))</f>
        <v>S</v>
      </c>
      <c r="G47" s="72">
        <f>IF($E47=0,".",VLOOKUP($E47,'databáze hráčů'!$B$3:$K$472,8,FALSE))</f>
        <v>1</v>
      </c>
      <c r="H47" s="162">
        <v>22</v>
      </c>
      <c r="I47" s="162">
        <v>23</v>
      </c>
      <c r="J47" s="162">
        <v>22</v>
      </c>
      <c r="K47" s="162">
        <v>24</v>
      </c>
      <c r="L47" s="162">
        <v>20</v>
      </c>
      <c r="M47" s="158">
        <v>23</v>
      </c>
      <c r="N47" s="156">
        <v>23</v>
      </c>
      <c r="O47" s="156">
        <v>22</v>
      </c>
      <c r="P47" s="73">
        <f aca="true" t="shared" si="8" ref="P47:P71">SUM(H47:O47)</f>
        <v>179</v>
      </c>
      <c r="Q47" s="74">
        <f aca="true" t="shared" si="9" ref="Q47:Q71">+P47/COUNT(H47:O47)</f>
        <v>22.375</v>
      </c>
      <c r="R47" s="145">
        <v>79</v>
      </c>
    </row>
    <row r="48" spans="1:18" ht="12.75">
      <c r="A48" s="79">
        <v>2</v>
      </c>
      <c r="B48" s="71" t="str">
        <f>IF(E48=0,".",VLOOKUP($E48,'databáze hráčů'!$B$3:$K$472,2,FALSE))</f>
        <v>Pokorný</v>
      </c>
      <c r="C48" s="71" t="str">
        <f>IF($E48=0,".",VLOOKUP($E48,'databáze hráčů'!$B$3:$K$472,3,FALSE))</f>
        <v>Bohumil</v>
      </c>
      <c r="D48" s="71" t="str">
        <f>IF($E48=0,".",VLOOKUP($E48,'databáze hráčů'!$B$3:$K$472,7,FALSE))</f>
        <v>SMG 2000 Ústí n. L.</v>
      </c>
      <c r="E48" s="77">
        <v>1030</v>
      </c>
      <c r="F48" s="107" t="str">
        <f>IF($E48=0,".",VLOOKUP($E48,'databáze hráčů'!$B$3:$K$472,4,FALSE))</f>
        <v>S</v>
      </c>
      <c r="G48" s="72">
        <f>IF($E48=0,".",VLOOKUP($E48,'databáze hráčů'!$B$3:$K$472,8,FALSE))</f>
        <v>1</v>
      </c>
      <c r="H48" s="162">
        <v>23</v>
      </c>
      <c r="I48" s="162">
        <v>21</v>
      </c>
      <c r="J48" s="162">
        <v>23</v>
      </c>
      <c r="K48" s="162">
        <v>23</v>
      </c>
      <c r="L48" s="162">
        <v>23</v>
      </c>
      <c r="M48" s="156">
        <v>22</v>
      </c>
      <c r="N48" s="156">
        <v>24</v>
      </c>
      <c r="O48" s="156">
        <v>23</v>
      </c>
      <c r="P48" s="73">
        <f t="shared" si="8"/>
        <v>182</v>
      </c>
      <c r="Q48" s="74">
        <f t="shared" si="9"/>
        <v>22.75</v>
      </c>
      <c r="R48" s="145">
        <v>76</v>
      </c>
    </row>
    <row r="49" spans="1:18" ht="12.75">
      <c r="A49" s="79">
        <v>3</v>
      </c>
      <c r="B49" s="71" t="str">
        <f>IF(E49=0,".",VLOOKUP($E49,'databáze hráčů'!$B$3:$K$472,2,FALSE))</f>
        <v>Bireš</v>
      </c>
      <c r="C49" s="71" t="str">
        <f>IF($E49=0,".",VLOOKUP($E49,'databáze hráčů'!$B$3:$K$472,3,FALSE))</f>
        <v>Jan</v>
      </c>
      <c r="D49" s="71" t="str">
        <f>IF($E49=0,".",VLOOKUP($E49,'databáze hráčů'!$B$3:$K$472,7,FALSE))</f>
        <v>SK GC Františkovy Lázně</v>
      </c>
      <c r="E49" s="77">
        <v>652</v>
      </c>
      <c r="F49" s="107" t="str">
        <f>IF($E49=0,".",VLOOKUP($E49,'databáze hráčů'!$B$3:$K$472,4,FALSE))</f>
        <v>S</v>
      </c>
      <c r="G49" s="72" t="str">
        <f>IF($E49=0,".",VLOOKUP($E49,'databáze hráčů'!$B$3:$K$472,8,FALSE))</f>
        <v>M</v>
      </c>
      <c r="H49" s="162">
        <v>24</v>
      </c>
      <c r="I49" s="162">
        <v>22</v>
      </c>
      <c r="J49" s="162">
        <v>24</v>
      </c>
      <c r="K49" s="162">
        <v>19</v>
      </c>
      <c r="L49" s="161">
        <v>27</v>
      </c>
      <c r="M49" s="156">
        <v>19</v>
      </c>
      <c r="N49" s="156">
        <v>23</v>
      </c>
      <c r="O49" s="153">
        <v>26</v>
      </c>
      <c r="P49" s="73">
        <f t="shared" si="8"/>
        <v>184</v>
      </c>
      <c r="Q49" s="74">
        <f t="shared" si="9"/>
        <v>23</v>
      </c>
      <c r="R49" s="145">
        <v>74</v>
      </c>
    </row>
    <row r="50" spans="1:18" ht="12.75">
      <c r="A50" s="79">
        <v>4</v>
      </c>
      <c r="B50" s="71" t="str">
        <f>IF(E50=0,".",VLOOKUP($E50,'databáze hráčů'!$B$3:$K$472,2,FALSE))</f>
        <v>Nepimach</v>
      </c>
      <c r="C50" s="71" t="str">
        <f>IF($E50=0,".",VLOOKUP($E50,'databáze hráčů'!$B$3:$K$472,3,FALSE))</f>
        <v>Luboš</v>
      </c>
      <c r="D50" s="71" t="str">
        <f>IF($E50=0,".",VLOOKUP($E50,'databáze hráčů'!$B$3:$K$472,7,FALSE))</f>
        <v>MG SEBA Tanvald</v>
      </c>
      <c r="E50" s="77">
        <v>860</v>
      </c>
      <c r="F50" s="107" t="str">
        <f>IF($E50=0,".",VLOOKUP($E50,'databáze hráčů'!$B$3:$K$472,4,FALSE))</f>
        <v>S</v>
      </c>
      <c r="G50" s="72">
        <f>IF($E50=0,".",VLOOKUP($E50,'databáze hráčů'!$B$3:$K$472,8,FALSE))</f>
        <v>1</v>
      </c>
      <c r="H50" s="162">
        <v>23</v>
      </c>
      <c r="I50" s="163">
        <v>25</v>
      </c>
      <c r="J50" s="162">
        <v>22</v>
      </c>
      <c r="K50" s="162">
        <v>19</v>
      </c>
      <c r="L50" s="164">
        <v>29</v>
      </c>
      <c r="M50" s="153">
        <v>25</v>
      </c>
      <c r="N50" s="156">
        <v>20</v>
      </c>
      <c r="O50" s="156">
        <v>22</v>
      </c>
      <c r="P50" s="73">
        <f t="shared" si="8"/>
        <v>185</v>
      </c>
      <c r="Q50" s="74">
        <f t="shared" si="9"/>
        <v>23.125</v>
      </c>
      <c r="R50" s="145">
        <v>74</v>
      </c>
    </row>
    <row r="51" spans="1:18" ht="12.75">
      <c r="A51" s="79">
        <v>5</v>
      </c>
      <c r="B51" s="71" t="str">
        <f>IF(E51=0,".",VLOOKUP($E51,'databáze hráčů'!$B$3:$K$472,2,FALSE))</f>
        <v>Šobor</v>
      </c>
      <c r="C51" s="71" t="str">
        <f>IF($E51=0,".",VLOOKUP($E51,'databáze hráčů'!$B$3:$K$472,3,FALSE))</f>
        <v>Jan</v>
      </c>
      <c r="D51" s="71" t="str">
        <f>IF($E51=0,".",VLOOKUP($E51,'databáze hráčů'!$B$3:$K$472,7,FALSE))</f>
        <v>SK TEMPO Praha</v>
      </c>
      <c r="E51" s="77">
        <v>727</v>
      </c>
      <c r="F51" s="107" t="str">
        <f>IF($E51=0,".",VLOOKUP($E51,'databáze hráčů'!$B$3:$K$472,4,FALSE))</f>
        <v>S</v>
      </c>
      <c r="G51" s="72">
        <f>IF($E51=0,".",VLOOKUP($E51,'databáze hráčů'!$B$3:$K$472,8,FALSE))</f>
        <v>3</v>
      </c>
      <c r="H51" s="163">
        <v>26</v>
      </c>
      <c r="I51" s="162">
        <v>23</v>
      </c>
      <c r="J51" s="163">
        <v>26</v>
      </c>
      <c r="K51" s="162">
        <v>23</v>
      </c>
      <c r="L51" s="162">
        <v>21</v>
      </c>
      <c r="M51" s="156">
        <v>24</v>
      </c>
      <c r="N51" s="156">
        <v>22</v>
      </c>
      <c r="O51" s="156">
        <v>21</v>
      </c>
      <c r="P51" s="73">
        <f t="shared" si="8"/>
        <v>186</v>
      </c>
      <c r="Q51" s="74">
        <f t="shared" si="9"/>
        <v>23.25</v>
      </c>
      <c r="R51" s="145">
        <v>73</v>
      </c>
    </row>
    <row r="52" spans="1:18" ht="12.75">
      <c r="A52" s="79">
        <v>6</v>
      </c>
      <c r="B52" s="71" t="str">
        <f>IF(E52=0,".",VLOOKUP($E52,'databáze hráčů'!$B$3:$K$472,2,FALSE))</f>
        <v>Kašpar</v>
      </c>
      <c r="C52" s="71" t="str">
        <f>IF($E52=0,".",VLOOKUP($E52,'databáze hráčů'!$B$3:$K$472,3,FALSE))</f>
        <v>Milouš</v>
      </c>
      <c r="D52" s="71" t="str">
        <f>IF($E52=0,".",VLOOKUP($E52,'databáze hráčů'!$B$3:$K$472,7,FALSE))</f>
        <v>MG SEBA Tanvald</v>
      </c>
      <c r="E52" s="77">
        <v>877</v>
      </c>
      <c r="F52" s="107" t="str">
        <f>IF($E52=0,".",VLOOKUP($E52,'databáze hráčů'!$B$3:$K$472,4,FALSE))</f>
        <v>S</v>
      </c>
      <c r="G52" s="72">
        <f>IF($E52=0,".",VLOOKUP($E52,'databáze hráčů'!$B$3:$K$472,8,FALSE))</f>
        <v>1</v>
      </c>
      <c r="H52" s="163">
        <v>25</v>
      </c>
      <c r="I52" s="162">
        <v>21</v>
      </c>
      <c r="J52" s="163">
        <v>26</v>
      </c>
      <c r="K52" s="162">
        <v>22</v>
      </c>
      <c r="L52" s="162">
        <v>23</v>
      </c>
      <c r="M52" s="159">
        <v>25</v>
      </c>
      <c r="N52" s="156">
        <v>20</v>
      </c>
      <c r="O52" s="153">
        <v>25</v>
      </c>
      <c r="P52" s="73">
        <f t="shared" si="8"/>
        <v>187</v>
      </c>
      <c r="Q52" s="74">
        <f t="shared" si="9"/>
        <v>23.375</v>
      </c>
      <c r="R52" s="145">
        <v>72</v>
      </c>
    </row>
    <row r="53" spans="1:18" ht="12.75">
      <c r="A53" s="79">
        <v>7</v>
      </c>
      <c r="B53" s="71" t="str">
        <f>IF(E53=0,".",VLOOKUP($E53,'databáze hráčů'!$B$3:$K$472,2,FALSE))</f>
        <v>Fechtner</v>
      </c>
      <c r="C53" s="71" t="str">
        <f>IF($E53=0,".",VLOOKUP($E53,'databáze hráčů'!$B$3:$K$472,3,FALSE))</f>
        <v>Jan</v>
      </c>
      <c r="D53" s="71" t="str">
        <f>IF($E53=0,".",VLOOKUP($E53,'databáze hráčů'!$B$3:$K$472,7,FALSE))</f>
        <v>SMG 2000 Ústí n. L.</v>
      </c>
      <c r="E53" s="77">
        <v>170</v>
      </c>
      <c r="F53" s="107" t="str">
        <f>IF($E53=0,".",VLOOKUP($E53,'databáze hráčů'!$B$3:$K$472,4,FALSE))</f>
        <v>S</v>
      </c>
      <c r="G53" s="72" t="str">
        <f>IF($E53=0,".",VLOOKUP($E53,'databáze hráčů'!$B$3:$K$472,8,FALSE))</f>
        <v>M</v>
      </c>
      <c r="H53" s="163">
        <v>25</v>
      </c>
      <c r="I53" s="162">
        <v>20</v>
      </c>
      <c r="J53" s="162">
        <v>21</v>
      </c>
      <c r="K53" s="162">
        <v>22</v>
      </c>
      <c r="L53" s="162">
        <v>24</v>
      </c>
      <c r="M53" s="156">
        <v>24</v>
      </c>
      <c r="N53" s="156">
        <v>22</v>
      </c>
      <c r="O53" s="154">
        <v>31</v>
      </c>
      <c r="P53" s="73">
        <f t="shared" si="8"/>
        <v>189</v>
      </c>
      <c r="Q53" s="74">
        <f t="shared" si="9"/>
        <v>23.625</v>
      </c>
      <c r="R53" s="145">
        <v>70</v>
      </c>
    </row>
    <row r="54" spans="1:18" ht="12.75">
      <c r="A54" s="79">
        <v>8</v>
      </c>
      <c r="B54" s="71" t="str">
        <f>IF(E54=0,".",VLOOKUP($E54,'databáze hráčů'!$B$3:$K$472,2,FALSE))</f>
        <v>Lisa</v>
      </c>
      <c r="C54" s="71" t="str">
        <f>IF($E54=0,".",VLOOKUP($E54,'databáze hráčů'!$B$3:$K$472,3,FALSE))</f>
        <v>Miroslav</v>
      </c>
      <c r="D54" s="71" t="str">
        <f>IF($E54=0,".",VLOOKUP($E54,'databáze hráčů'!$B$3:$K$472,7,FALSE))</f>
        <v>SKDG Jesenice</v>
      </c>
      <c r="E54" s="77">
        <v>433</v>
      </c>
      <c r="F54" s="107" t="str">
        <f>IF($E54=0,".",VLOOKUP($E54,'databáze hráčů'!$B$3:$K$472,4,FALSE))</f>
        <v>S</v>
      </c>
      <c r="G54" s="72">
        <f>IF($E54=0,".",VLOOKUP($E54,'databáze hráčů'!$B$3:$K$472,8,FALSE))</f>
        <v>1</v>
      </c>
      <c r="H54" s="161">
        <v>27</v>
      </c>
      <c r="I54" s="162">
        <v>21</v>
      </c>
      <c r="J54" s="162">
        <v>22</v>
      </c>
      <c r="K54" s="162">
        <v>24</v>
      </c>
      <c r="L54" s="162">
        <v>23</v>
      </c>
      <c r="M54" s="156">
        <v>23</v>
      </c>
      <c r="N54" s="153">
        <v>25</v>
      </c>
      <c r="O54" s="157">
        <v>28</v>
      </c>
      <c r="P54" s="73">
        <f t="shared" si="8"/>
        <v>193</v>
      </c>
      <c r="Q54" s="74">
        <f t="shared" si="9"/>
        <v>24.125</v>
      </c>
      <c r="R54" s="145">
        <v>67</v>
      </c>
    </row>
    <row r="55" spans="1:18" ht="12.75">
      <c r="A55" s="79">
        <v>9</v>
      </c>
      <c r="B55" s="71" t="str">
        <f>IF(E55=0,".",VLOOKUP($E55,'databáze hráčů'!$B$3:$K$472,2,FALSE))</f>
        <v>Kropáček</v>
      </c>
      <c r="C55" s="71" t="str">
        <f>IF($E55=0,".",VLOOKUP($E55,'databáze hráčů'!$B$3:$K$472,3,FALSE))</f>
        <v>Václav</v>
      </c>
      <c r="D55" s="71" t="str">
        <f>IF($E55=0,".",VLOOKUP($E55,'databáze hráčů'!$B$3:$K$472,7,FALSE))</f>
        <v>GC 85 Rakovník</v>
      </c>
      <c r="E55" s="77">
        <v>202</v>
      </c>
      <c r="F55" s="107" t="str">
        <f>IF($E55=0,".",VLOOKUP($E55,'databáze hráčů'!$B$3:$K$472,4,FALSE))</f>
        <v>S</v>
      </c>
      <c r="G55" s="72">
        <f>IF($E55=0,".",VLOOKUP($E55,'databáze hráčů'!$B$3:$K$472,8,FALSE))</f>
        <v>2</v>
      </c>
      <c r="H55" s="163">
        <v>25</v>
      </c>
      <c r="I55" s="161">
        <v>28</v>
      </c>
      <c r="J55" s="162">
        <v>21</v>
      </c>
      <c r="K55" s="162">
        <v>22</v>
      </c>
      <c r="L55" s="163">
        <v>26</v>
      </c>
      <c r="M55" s="156">
        <v>24</v>
      </c>
      <c r="N55" s="153">
        <v>25</v>
      </c>
      <c r="O55" s="154"/>
      <c r="P55" s="73">
        <f t="shared" si="8"/>
        <v>171</v>
      </c>
      <c r="Q55" s="74">
        <f t="shared" si="9"/>
        <v>24.428571428571427</v>
      </c>
      <c r="R55" s="145">
        <v>65</v>
      </c>
    </row>
    <row r="56" spans="1:18" ht="12.75">
      <c r="A56" s="79">
        <v>10</v>
      </c>
      <c r="B56" s="71" t="str">
        <f>IF($E56=0,".",VLOOKUP($E56,'databáze hráčů'!$B$3:$K$472,2,FALSE))</f>
        <v>Kratochvíl</v>
      </c>
      <c r="C56" s="71" t="str">
        <f>IF($E56=0,".",VLOOKUP($E56,'databáze hráčů'!$B$3:$K$472,3,FALSE))</f>
        <v>Jaroslav</v>
      </c>
      <c r="D56" s="71" t="str">
        <f>IF($E56=0,".",VLOOKUP($E56,'databáze hráčů'!$B$3:$K$472,7,FALSE))</f>
        <v>SK GC Františkovy Lázně</v>
      </c>
      <c r="E56" s="77">
        <v>235</v>
      </c>
      <c r="F56" s="107" t="str">
        <f>IF($E56=0,".",VLOOKUP($E56,'databáze hráčů'!$B$3:$K$472,4,FALSE))</f>
        <v>S</v>
      </c>
      <c r="G56" s="72">
        <f>IF($E56=0,".",VLOOKUP($E56,'databáze hráčů'!$B$3:$K$472,8,FALSE))</f>
        <v>2</v>
      </c>
      <c r="H56" s="161">
        <v>28</v>
      </c>
      <c r="I56" s="162">
        <v>24</v>
      </c>
      <c r="J56" s="163">
        <v>25</v>
      </c>
      <c r="K56" s="166">
        <v>18</v>
      </c>
      <c r="L56" s="161">
        <v>28</v>
      </c>
      <c r="M56" s="156">
        <v>23</v>
      </c>
      <c r="N56" s="153">
        <v>25</v>
      </c>
      <c r="O56" s="154"/>
      <c r="P56" s="73">
        <f t="shared" si="8"/>
        <v>171</v>
      </c>
      <c r="Q56" s="74">
        <f t="shared" si="9"/>
        <v>24.428571428571427</v>
      </c>
      <c r="R56" s="145">
        <v>65</v>
      </c>
    </row>
    <row r="57" spans="1:18" ht="12.75">
      <c r="A57" s="79">
        <v>11</v>
      </c>
      <c r="B57" s="71" t="str">
        <f>IF($E57=0,".",VLOOKUP($E57,'databáze hráčů'!$B$3:$K$472,2,FALSE))</f>
        <v>Komada</v>
      </c>
      <c r="C57" s="71" t="str">
        <f>IF($E57=0,".",VLOOKUP($E57,'databáze hráčů'!$B$3:$K$472,3,FALSE))</f>
        <v>Ondřej</v>
      </c>
      <c r="D57" s="71" t="str">
        <f>IF($E57=0,".",VLOOKUP($E57,'databáze hráčů'!$B$3:$K$472,7,FALSE))</f>
        <v>SMG 2000 Ústí n. L.</v>
      </c>
      <c r="E57" s="77">
        <v>1653</v>
      </c>
      <c r="F57" s="107" t="str">
        <f>IF($E57=0,".",VLOOKUP($E57,'databáze hráčů'!$B$3:$K$472,4,FALSE))</f>
        <v>S</v>
      </c>
      <c r="G57" s="72">
        <f>IF($E57=0,".",VLOOKUP($E57,'databáze hráčů'!$B$3:$K$472,8,FALSE))</f>
        <v>1</v>
      </c>
      <c r="H57" s="163">
        <v>26</v>
      </c>
      <c r="I57" s="162">
        <v>23</v>
      </c>
      <c r="J57" s="162">
        <v>22</v>
      </c>
      <c r="K57" s="162">
        <v>21</v>
      </c>
      <c r="L57" s="163">
        <v>25</v>
      </c>
      <c r="M57" s="158">
        <v>22</v>
      </c>
      <c r="N57" s="154">
        <v>32</v>
      </c>
      <c r="O57" s="154"/>
      <c r="P57" s="73">
        <f t="shared" si="8"/>
        <v>171</v>
      </c>
      <c r="Q57" s="74">
        <f t="shared" si="9"/>
        <v>24.428571428571427</v>
      </c>
      <c r="R57" s="145">
        <v>65</v>
      </c>
    </row>
    <row r="58" spans="1:18" ht="12.75">
      <c r="A58" s="79">
        <v>12</v>
      </c>
      <c r="B58" s="71" t="str">
        <f>IF(E58=0,".",VLOOKUP($E58,'databáze hráčů'!$B$3:$K$472,2,FALSE))</f>
        <v>Poslušný</v>
      </c>
      <c r="C58" s="71" t="str">
        <f>IF($E58=0,".",VLOOKUP($E58,'databáze hráčů'!$B$3:$K$472,3,FALSE))</f>
        <v>Zdeněk</v>
      </c>
      <c r="D58" s="71" t="str">
        <f>IF($E58=0,".",VLOOKUP($E58,'databáze hráčů'!$B$3:$K$472,7,FALSE))</f>
        <v>MG SEBA Tanvald</v>
      </c>
      <c r="E58" s="77">
        <v>861</v>
      </c>
      <c r="F58" s="107" t="str">
        <f>IF($E58=0,".",VLOOKUP($E58,'databáze hráčů'!$B$3:$K$472,4,FALSE))</f>
        <v>S</v>
      </c>
      <c r="G58" s="72">
        <f>IF($E58=0,".",VLOOKUP($E58,'databáze hráčů'!$B$3:$K$472,8,FALSE))</f>
        <v>2</v>
      </c>
      <c r="H58" s="163">
        <v>25</v>
      </c>
      <c r="I58" s="161">
        <v>27</v>
      </c>
      <c r="J58" s="163">
        <v>25</v>
      </c>
      <c r="K58" s="162">
        <v>23</v>
      </c>
      <c r="L58" s="162">
        <v>24</v>
      </c>
      <c r="M58" s="156">
        <v>23</v>
      </c>
      <c r="N58" s="153">
        <v>25</v>
      </c>
      <c r="O58" s="154"/>
      <c r="P58" s="73">
        <f t="shared" si="8"/>
        <v>172</v>
      </c>
      <c r="Q58" s="74">
        <f t="shared" si="9"/>
        <v>24.571428571428573</v>
      </c>
      <c r="R58" s="145">
        <v>64</v>
      </c>
    </row>
    <row r="59" spans="1:18" ht="12.75">
      <c r="A59" s="79">
        <v>13</v>
      </c>
      <c r="B59" s="71" t="str">
        <f>IF(E59=0,".",VLOOKUP($E59,'databáze hráčů'!$B$3:$K$472,2,FALSE))</f>
        <v>Mužík</v>
      </c>
      <c r="C59" s="71" t="str">
        <f>IF($E59=0,".",VLOOKUP($E59,'databáze hráčů'!$B$3:$K$472,3,FALSE))</f>
        <v>Pavel</v>
      </c>
      <c r="D59" s="71" t="str">
        <f>IF($E59=0,".",VLOOKUP($E59,'databáze hráčů'!$B$3:$K$472,7,FALSE))</f>
        <v>SK TEMPO Praha</v>
      </c>
      <c r="E59" s="77">
        <v>833</v>
      </c>
      <c r="F59" s="107" t="str">
        <f>IF($E59=0,".",VLOOKUP($E59,'databáze hráčů'!$B$3:$K$472,4,FALSE))</f>
        <v>S</v>
      </c>
      <c r="G59" s="72">
        <f>IF($E59=0,".",VLOOKUP($E59,'databáze hráčů'!$B$3:$K$472,8,FALSE))</f>
        <v>1</v>
      </c>
      <c r="H59" s="164">
        <v>29</v>
      </c>
      <c r="I59" s="162">
        <v>22</v>
      </c>
      <c r="J59" s="163">
        <v>26</v>
      </c>
      <c r="K59" s="162">
        <v>23</v>
      </c>
      <c r="L59" s="162">
        <v>22</v>
      </c>
      <c r="M59" s="165">
        <v>27</v>
      </c>
      <c r="N59" s="153">
        <v>26</v>
      </c>
      <c r="O59" s="154"/>
      <c r="P59" s="73">
        <f t="shared" si="8"/>
        <v>175</v>
      </c>
      <c r="Q59" s="74">
        <f t="shared" si="9"/>
        <v>25</v>
      </c>
      <c r="R59" s="145">
        <v>61</v>
      </c>
    </row>
    <row r="60" spans="1:18" ht="12.75">
      <c r="A60" s="79">
        <v>14</v>
      </c>
      <c r="B60" s="71" t="str">
        <f>IF(E60=0,".",VLOOKUP($E60,'databáze hráčů'!$B$3:$K$472,2,FALSE))</f>
        <v>Novák</v>
      </c>
      <c r="C60" s="71" t="str">
        <f>IF($E60=0,".",VLOOKUP($E60,'databáze hráčů'!$B$3:$K$472,3,FALSE))</f>
        <v>Libor</v>
      </c>
      <c r="D60" s="71" t="str">
        <f>IF($E60=0,".",VLOOKUP($E60,'databáze hráčů'!$B$3:$K$472,7,FALSE))</f>
        <v>MG SEBA Tanvald</v>
      </c>
      <c r="E60" s="77">
        <v>858</v>
      </c>
      <c r="F60" s="107" t="str">
        <f>IF($E60=0,".",VLOOKUP($E60,'databáze hráčů'!$B$3:$K$472,4,FALSE))</f>
        <v>S</v>
      </c>
      <c r="G60" s="72">
        <f>IF($E60=0,".",VLOOKUP($E60,'databáze hráčů'!$B$3:$K$472,8,FALSE))</f>
        <v>1</v>
      </c>
      <c r="H60" s="161">
        <v>27</v>
      </c>
      <c r="I60" s="161">
        <v>28</v>
      </c>
      <c r="J60" s="163">
        <v>26</v>
      </c>
      <c r="K60" s="163">
        <v>25</v>
      </c>
      <c r="L60" s="163">
        <v>26</v>
      </c>
      <c r="M60" s="158">
        <v>20</v>
      </c>
      <c r="N60" s="156">
        <v>24</v>
      </c>
      <c r="O60" s="154"/>
      <c r="P60" s="73">
        <f t="shared" si="8"/>
        <v>176</v>
      </c>
      <c r="Q60" s="74">
        <f t="shared" si="9"/>
        <v>25.142857142857142</v>
      </c>
      <c r="R60" s="145">
        <v>60</v>
      </c>
    </row>
    <row r="61" spans="1:18" ht="12.75">
      <c r="A61" s="79">
        <v>15</v>
      </c>
      <c r="B61" s="71" t="str">
        <f>IF(E61=0,".",VLOOKUP($E61,'databáze hráčů'!$B$3:$K$472,2,FALSE))</f>
        <v>Bláha</v>
      </c>
      <c r="C61" s="71" t="str">
        <f>IF($E61=0,".",VLOOKUP($E61,'databáze hráčů'!$B$3:$K$472,3,FALSE))</f>
        <v>Milan</v>
      </c>
      <c r="D61" s="71" t="str">
        <f>IF($E61=0,".",VLOOKUP($E61,'databáze hráčů'!$B$3:$K$472,7,FALSE))</f>
        <v>GC 85 Rakovník</v>
      </c>
      <c r="E61" s="77">
        <v>1099</v>
      </c>
      <c r="F61" s="107" t="str">
        <f>IF($E61=0,".",VLOOKUP($E61,'databáze hráčů'!$B$3:$K$472,4,FALSE))</f>
        <v>S</v>
      </c>
      <c r="G61" s="72">
        <f>IF($E61=0,".",VLOOKUP($E61,'databáze hráčů'!$B$3:$K$472,8,FALSE))</f>
        <v>2</v>
      </c>
      <c r="H61" s="161">
        <v>27</v>
      </c>
      <c r="I61" s="163">
        <v>26</v>
      </c>
      <c r="J61" s="162">
        <v>23</v>
      </c>
      <c r="K61" s="163">
        <v>26</v>
      </c>
      <c r="L61" s="161">
        <v>28</v>
      </c>
      <c r="M61" s="153">
        <v>25</v>
      </c>
      <c r="N61" s="153">
        <v>26</v>
      </c>
      <c r="O61" s="154"/>
      <c r="P61" s="73">
        <f t="shared" si="8"/>
        <v>181</v>
      </c>
      <c r="Q61" s="74">
        <f t="shared" si="9"/>
        <v>25.857142857142858</v>
      </c>
      <c r="R61" s="145">
        <v>55</v>
      </c>
    </row>
    <row r="62" spans="1:18" ht="12.75">
      <c r="A62" s="79">
        <v>16</v>
      </c>
      <c r="B62" s="71" t="str">
        <f>IF(E62=0,".",VLOOKUP($E62,'databáze hráčů'!$B$3:$K$472,2,FALSE))</f>
        <v>Vávra</v>
      </c>
      <c r="C62" s="71" t="str">
        <f>IF($E62=0,".",VLOOKUP($E62,'databáze hráčů'!$B$3:$K$472,3,FALSE))</f>
        <v>Zdeněk</v>
      </c>
      <c r="D62" s="71" t="str">
        <f>IF($E62=0,".",VLOOKUP($E62,'databáze hráčů'!$B$3:$K$472,7,FALSE))</f>
        <v>SMG 2000 Ústí n. L.</v>
      </c>
      <c r="E62" s="77">
        <v>358</v>
      </c>
      <c r="F62" s="107" t="str">
        <f>IF($E62=0,".",VLOOKUP($E62,'databáze hráčů'!$B$3:$K$472,4,FALSE))</f>
        <v>S</v>
      </c>
      <c r="G62" s="72">
        <f>IF($E62=0,".",VLOOKUP($E62,'databáze hráčů'!$B$3:$K$472,8,FALSE))</f>
        <v>2</v>
      </c>
      <c r="H62" s="163">
        <v>25</v>
      </c>
      <c r="I62" s="161">
        <v>27</v>
      </c>
      <c r="J62" s="161">
        <v>28</v>
      </c>
      <c r="K62" s="162">
        <v>22</v>
      </c>
      <c r="L62" s="163">
        <v>26</v>
      </c>
      <c r="M62" s="154">
        <v>29</v>
      </c>
      <c r="N62" s="153">
        <v>25</v>
      </c>
      <c r="O62" s="154"/>
      <c r="P62" s="73">
        <f t="shared" si="8"/>
        <v>182</v>
      </c>
      <c r="Q62" s="74">
        <f t="shared" si="9"/>
        <v>26</v>
      </c>
      <c r="R62" s="145">
        <v>54</v>
      </c>
    </row>
    <row r="63" spans="1:18" ht="12.75">
      <c r="A63" s="79">
        <v>17</v>
      </c>
      <c r="B63" s="71" t="str">
        <f>IF(E63=0,".",VLOOKUP($E63,'databáze hráčů'!$B$3:$K$472,2,FALSE))</f>
        <v>Šedek</v>
      </c>
      <c r="C63" s="71" t="str">
        <f>IF($E63=0,".",VLOOKUP($E63,'databáze hráčů'!$B$3:$K$472,3,FALSE))</f>
        <v>Jaroslav</v>
      </c>
      <c r="D63" s="71" t="str">
        <f>IF($E63=0,".",VLOOKUP($E63,'databáze hráčů'!$B$3:$K$472,7,FALSE))</f>
        <v>1.MGC Děkanka Praha</v>
      </c>
      <c r="E63" s="77">
        <v>595</v>
      </c>
      <c r="F63" s="107" t="str">
        <f>IF($E63=0,".",VLOOKUP($E63,'databáze hráčů'!$B$3:$K$472,4,FALSE))</f>
        <v>S</v>
      </c>
      <c r="G63" s="72">
        <f>IF($E63=0,".",VLOOKUP($E63,'databáze hráčů'!$B$3:$K$472,8,FALSE))</f>
        <v>3</v>
      </c>
      <c r="H63" s="161">
        <v>27</v>
      </c>
      <c r="I63" s="164">
        <v>30</v>
      </c>
      <c r="J63" s="162">
        <v>24</v>
      </c>
      <c r="K63" s="161">
        <v>28</v>
      </c>
      <c r="L63" s="162">
        <v>24</v>
      </c>
      <c r="M63" s="153">
        <v>25</v>
      </c>
      <c r="N63" s="153">
        <v>25</v>
      </c>
      <c r="O63" s="154"/>
      <c r="P63" s="73">
        <f t="shared" si="8"/>
        <v>183</v>
      </c>
      <c r="Q63" s="74">
        <f t="shared" si="9"/>
        <v>26.142857142857142</v>
      </c>
      <c r="R63" s="145">
        <v>54</v>
      </c>
    </row>
    <row r="64" spans="1:18" ht="12.75">
      <c r="A64" s="79">
        <v>18</v>
      </c>
      <c r="B64" s="71" t="str">
        <f>IF(E64=0,".",VLOOKUP($E64,'databáze hráčů'!$B$3:$K$472,2,FALSE))</f>
        <v>Vitner</v>
      </c>
      <c r="C64" s="71" t="str">
        <f>IF($E64=0,".",VLOOKUP($E64,'databáze hráčů'!$B$3:$K$472,3,FALSE))</f>
        <v>Václav</v>
      </c>
      <c r="D64" s="71" t="str">
        <f>IF($E64=0,".",VLOOKUP($E64,'databáze hráčů'!$B$3:$K$472,7,FALSE))</f>
        <v>GC 85 Rakovník</v>
      </c>
      <c r="E64" s="77">
        <v>1134</v>
      </c>
      <c r="F64" s="107" t="str">
        <f>IF($E64=0,".",VLOOKUP($E64,'databáze hráčů'!$B$3:$K$472,4,FALSE))</f>
        <v>S</v>
      </c>
      <c r="G64" s="72">
        <f>IF($E64=0,".",VLOOKUP($E64,'databáze hráčů'!$B$3:$K$472,8,FALSE))</f>
        <v>2</v>
      </c>
      <c r="H64" s="161">
        <v>28</v>
      </c>
      <c r="I64" s="162">
        <v>23</v>
      </c>
      <c r="J64" s="164">
        <v>30</v>
      </c>
      <c r="K64" s="164">
        <v>32</v>
      </c>
      <c r="L64" s="163">
        <v>26</v>
      </c>
      <c r="M64" s="156">
        <v>22</v>
      </c>
      <c r="N64" s="156">
        <v>22</v>
      </c>
      <c r="O64" s="154"/>
      <c r="P64" s="73">
        <f t="shared" si="8"/>
        <v>183</v>
      </c>
      <c r="Q64" s="74">
        <f t="shared" si="9"/>
        <v>26.142857142857142</v>
      </c>
      <c r="R64" s="145">
        <v>54</v>
      </c>
    </row>
    <row r="65" spans="1:18" ht="12.75">
      <c r="A65" s="79">
        <v>19</v>
      </c>
      <c r="B65" s="71" t="str">
        <f>IF(E65=0,".",VLOOKUP($E65,'databáze hráčů'!$B$3:$K$472,2,FALSE))</f>
        <v>Dočkal</v>
      </c>
      <c r="C65" s="71" t="str">
        <f>IF($E65=0,".",VLOOKUP($E65,'databáze hráčů'!$B$3:$K$472,3,FALSE))</f>
        <v>Lubomír</v>
      </c>
      <c r="D65" s="71" t="str">
        <f>IF($E65=0,".",VLOOKUP($E65,'databáze hráčů'!$B$3:$K$472,7,FALSE))</f>
        <v>SK GC Františkovy Lázně</v>
      </c>
      <c r="E65" s="77">
        <v>1387</v>
      </c>
      <c r="F65" s="107" t="str">
        <f>IF($E65=0,".",VLOOKUP($E65,'databáze hráčů'!$B$3:$K$472,4,FALSE))</f>
        <v>S</v>
      </c>
      <c r="G65" s="72">
        <f>IF($E65=0,".",VLOOKUP($E65,'databáze hráčů'!$B$3:$K$472,8,FALSE))</f>
        <v>3</v>
      </c>
      <c r="H65" s="163">
        <v>26</v>
      </c>
      <c r="I65" s="164">
        <v>32</v>
      </c>
      <c r="J65" s="163">
        <v>26</v>
      </c>
      <c r="K65" s="162">
        <v>24</v>
      </c>
      <c r="L65" s="161">
        <v>27</v>
      </c>
      <c r="M65" s="157">
        <v>27</v>
      </c>
      <c r="N65" s="153">
        <v>26</v>
      </c>
      <c r="O65" s="154"/>
      <c r="P65" s="73">
        <f t="shared" si="8"/>
        <v>188</v>
      </c>
      <c r="Q65" s="74">
        <f t="shared" si="9"/>
        <v>26.857142857142858</v>
      </c>
      <c r="R65" s="145">
        <v>49</v>
      </c>
    </row>
    <row r="66" spans="1:18" ht="12.75">
      <c r="A66" s="79">
        <v>20</v>
      </c>
      <c r="B66" s="71" t="str">
        <f>IF(E66=0,".",VLOOKUP($E66,'databáze hráčů'!$B$3:$K$472,2,FALSE))</f>
        <v>Boneš</v>
      </c>
      <c r="C66" s="71" t="str">
        <f>IF($E66=0,".",VLOOKUP($E66,'databáze hráčů'!$B$3:$K$472,3,FALSE))</f>
        <v>Josef</v>
      </c>
      <c r="D66" s="71" t="str">
        <f>IF($E66=0,".",VLOOKUP($E66,'databáze hráčů'!$B$3:$K$472,7,FALSE))</f>
        <v>SKDG Jesenice</v>
      </c>
      <c r="E66" s="77">
        <v>225</v>
      </c>
      <c r="F66" s="107" t="str">
        <f>IF($E66=0,".",VLOOKUP($E66,'databáze hráčů'!$B$3:$K$472,4,FALSE))</f>
        <v>S</v>
      </c>
      <c r="G66" s="72">
        <f>IF($E66=0,".",VLOOKUP($E66,'databáze hráčů'!$B$3:$K$472,8,FALSE))</f>
        <v>4</v>
      </c>
      <c r="H66" s="161">
        <v>28</v>
      </c>
      <c r="I66" s="161">
        <v>28</v>
      </c>
      <c r="J66" s="161">
        <v>27</v>
      </c>
      <c r="K66" s="164">
        <v>33</v>
      </c>
      <c r="L66" s="164">
        <v>30</v>
      </c>
      <c r="M66" s="156">
        <v>21</v>
      </c>
      <c r="N66" s="154">
        <v>30</v>
      </c>
      <c r="O66" s="154"/>
      <c r="P66" s="73">
        <f t="shared" si="8"/>
        <v>197</v>
      </c>
      <c r="Q66" s="81">
        <f t="shared" si="9"/>
        <v>28.142857142857142</v>
      </c>
      <c r="R66" s="145">
        <v>40</v>
      </c>
    </row>
    <row r="67" spans="1:18" ht="12.75">
      <c r="A67" s="79">
        <v>21</v>
      </c>
      <c r="B67" s="71" t="str">
        <f>IF($E67=0,".",VLOOKUP($E67,'databáze hráčů'!$B$3:$K$472,2,FALSE))</f>
        <v>Nečekal</v>
      </c>
      <c r="C67" s="71" t="str">
        <f>IF($E67=0,".",VLOOKUP($E67,'databáze hráčů'!$B$3:$K$472,3,FALSE))</f>
        <v>František</v>
      </c>
      <c r="D67" s="71" t="str">
        <f>IF($E67=0,".",VLOOKUP($E67,'databáze hráčů'!$B$3:$K$472,7,FALSE))</f>
        <v>TJ MTG Hraničář Cheb</v>
      </c>
      <c r="E67" s="77">
        <v>238</v>
      </c>
      <c r="F67" s="107" t="str">
        <f>IF($E67=0,".",VLOOKUP($E67,'databáze hráčů'!$B$3:$K$472,4,FALSE))</f>
        <v>S</v>
      </c>
      <c r="G67" s="72">
        <f>IF($E67=0,".",VLOOKUP($E67,'databáze hráčů'!$B$3:$K$472,8,FALSE))</f>
        <v>3</v>
      </c>
      <c r="H67" s="164">
        <v>34</v>
      </c>
      <c r="I67" s="161">
        <v>27</v>
      </c>
      <c r="J67" s="162">
        <v>24</v>
      </c>
      <c r="K67" s="164">
        <v>30</v>
      </c>
      <c r="L67" s="161">
        <v>28</v>
      </c>
      <c r="M67" s="157">
        <v>28</v>
      </c>
      <c r="N67" s="157">
        <v>27</v>
      </c>
      <c r="O67" s="154"/>
      <c r="P67" s="73">
        <f t="shared" si="8"/>
        <v>198</v>
      </c>
      <c r="Q67" s="81">
        <f t="shared" si="9"/>
        <v>28.285714285714285</v>
      </c>
      <c r="R67" s="145">
        <v>39</v>
      </c>
    </row>
    <row r="68" spans="1:18" ht="12.75">
      <c r="A68" s="79">
        <v>22</v>
      </c>
      <c r="B68" s="71" t="str">
        <f>IF(E68=0,".",VLOOKUP($E68,'databáze hráčů'!$B$3:$K$472,2,FALSE))</f>
        <v>Šimon</v>
      </c>
      <c r="C68" s="71" t="str">
        <f>IF($E68=0,".",VLOOKUP($E68,'databáze hráčů'!$B$3:$K$472,3,FALSE))</f>
        <v>Martin</v>
      </c>
      <c r="D68" s="71" t="str">
        <f>IF($E68=0,".",VLOOKUP($E68,'databáze hráčů'!$B$3:$K$472,7,FALSE))</f>
        <v>SK TEMPO Praha</v>
      </c>
      <c r="E68" s="77">
        <v>2832</v>
      </c>
      <c r="F68" s="107" t="str">
        <f>IF($E68=0,".",VLOOKUP($E68,'databáze hráčů'!$B$3:$K$472,4,FALSE))</f>
        <v>S</v>
      </c>
      <c r="G68" s="72">
        <f>IF($E68=0,".",VLOOKUP($E68,'databáze hráčů'!$B$3:$K$472,8,FALSE))</f>
        <v>4</v>
      </c>
      <c r="H68" s="164">
        <v>29</v>
      </c>
      <c r="I68" s="164">
        <v>42</v>
      </c>
      <c r="J68" s="161">
        <v>28</v>
      </c>
      <c r="K68" s="162">
        <v>24</v>
      </c>
      <c r="L68" s="162">
        <v>23</v>
      </c>
      <c r="M68" s="157">
        <v>27</v>
      </c>
      <c r="N68" s="154">
        <v>31</v>
      </c>
      <c r="O68" s="154"/>
      <c r="P68" s="73">
        <f t="shared" si="8"/>
        <v>204</v>
      </c>
      <c r="Q68" s="81">
        <f t="shared" si="9"/>
        <v>29.142857142857142</v>
      </c>
      <c r="R68" s="145">
        <v>34</v>
      </c>
    </row>
    <row r="69" spans="1:18" ht="12.75">
      <c r="A69" s="79">
        <v>23</v>
      </c>
      <c r="B69" s="71" t="str">
        <f>IF(E69=0,".",VLOOKUP($E69,'databáze hráčů'!$B$3:$K$472,2,FALSE))</f>
        <v>Rosendorf</v>
      </c>
      <c r="C69" s="71" t="str">
        <f>IF($E69=0,".",VLOOKUP($E69,'databáze hráčů'!$B$3:$K$472,3,FALSE))</f>
        <v>Karel</v>
      </c>
      <c r="D69" s="71" t="str">
        <f>IF($E69=0,".",VLOOKUP($E69,'databáze hráčů'!$B$3:$K$472,7,FALSE))</f>
        <v>SMG 2000 Ústí n. L.</v>
      </c>
      <c r="E69" s="77">
        <v>355</v>
      </c>
      <c r="F69" s="107" t="str">
        <f>IF($E69=0,".",VLOOKUP($E69,'databáze hráčů'!$B$3:$K$472,4,FALSE))</f>
        <v>S</v>
      </c>
      <c r="G69" s="72">
        <f>IF($E69=0,".",VLOOKUP($E69,'databáze hráčů'!$B$3:$K$472,8,FALSE))</f>
        <v>3</v>
      </c>
      <c r="H69" s="164">
        <v>32</v>
      </c>
      <c r="I69" s="164">
        <v>34</v>
      </c>
      <c r="J69" s="164">
        <v>35</v>
      </c>
      <c r="K69" s="164">
        <v>34</v>
      </c>
      <c r="L69" s="164">
        <v>33</v>
      </c>
      <c r="M69" s="154">
        <v>33</v>
      </c>
      <c r="N69" s="154">
        <v>31</v>
      </c>
      <c r="O69" s="154"/>
      <c r="P69" s="73">
        <f t="shared" si="8"/>
        <v>232</v>
      </c>
      <c r="Q69" s="81">
        <f t="shared" si="9"/>
        <v>33.142857142857146</v>
      </c>
      <c r="R69" s="145">
        <v>7</v>
      </c>
    </row>
    <row r="70" spans="1:18" ht="12.75">
      <c r="A70" s="79">
        <v>24</v>
      </c>
      <c r="B70" s="71" t="str">
        <f>IF(E70=0,".",VLOOKUP($E70,'databáze hráčů'!$B$3:$K$472,2,FALSE))</f>
        <v>Fried</v>
      </c>
      <c r="C70" s="71" t="str">
        <f>IF($E70=0,".",VLOOKUP($E70,'databáze hráčů'!$B$3:$K$472,3,FALSE))</f>
        <v>Zdeněk</v>
      </c>
      <c r="D70" s="71" t="str">
        <f>IF($E70=0,".",VLOOKUP($E70,'databáze hráčů'!$B$3:$K$472,7,FALSE))</f>
        <v>1.MGC Děkanka Praha</v>
      </c>
      <c r="E70" s="77">
        <v>1799</v>
      </c>
      <c r="F70" s="107" t="str">
        <f>IF($E70=0,".",VLOOKUP($E70,'databáze hráčů'!$B$3:$K$472,4,FALSE))</f>
        <v>S</v>
      </c>
      <c r="G70" s="72">
        <f>IF($E70=0,".",VLOOKUP($E70,'databáze hráčů'!$B$3:$K$472,8,FALSE))</f>
        <v>3</v>
      </c>
      <c r="H70" s="164">
        <v>41</v>
      </c>
      <c r="I70" s="164">
        <v>30</v>
      </c>
      <c r="J70" s="164">
        <v>36</v>
      </c>
      <c r="K70" s="163">
        <v>26</v>
      </c>
      <c r="L70" s="164">
        <v>30</v>
      </c>
      <c r="M70" s="154">
        <v>35</v>
      </c>
      <c r="N70" s="154">
        <v>34</v>
      </c>
      <c r="O70" s="154"/>
      <c r="P70" s="73">
        <f t="shared" si="8"/>
        <v>232</v>
      </c>
      <c r="Q70" s="81">
        <f t="shared" si="9"/>
        <v>33.142857142857146</v>
      </c>
      <c r="R70" s="145">
        <v>7</v>
      </c>
    </row>
    <row r="71" spans="1:18" ht="12.75">
      <c r="A71" s="79">
        <v>25</v>
      </c>
      <c r="B71" s="71" t="str">
        <f>IF(E71=0,".",VLOOKUP($E71,'databáze hráčů'!$B$3:$K$472,2,FALSE))</f>
        <v>Vančura</v>
      </c>
      <c r="C71" s="71" t="str">
        <f>IF($E71=0,".",VLOOKUP($E71,'databáze hráčů'!$B$3:$K$472,3,FALSE))</f>
        <v>Libor</v>
      </c>
      <c r="D71" s="71" t="str">
        <f>IF($E71=0,".",VLOOKUP($E71,'databáze hráčů'!$B$3:$K$472,7,FALSE))</f>
        <v>MGC Hradečtí Orli</v>
      </c>
      <c r="E71" s="77">
        <v>475</v>
      </c>
      <c r="F71" s="107" t="str">
        <f>IF($E71=0,".",VLOOKUP($E71,'databáze hráčů'!$B$3:$K$472,4,FALSE))</f>
        <v>S</v>
      </c>
      <c r="G71" s="72">
        <f>IF($E71=0,".",VLOOKUP($E71,'databáze hráčů'!$B$3:$K$472,8,FALSE))</f>
        <v>2</v>
      </c>
      <c r="H71" s="162">
        <v>23</v>
      </c>
      <c r="I71" s="163">
        <v>25</v>
      </c>
      <c r="J71" s="161">
        <v>28</v>
      </c>
      <c r="K71" s="162">
        <v>22</v>
      </c>
      <c r="L71" s="164">
        <v>126</v>
      </c>
      <c r="M71" s="154">
        <v>126</v>
      </c>
      <c r="N71" s="154">
        <v>126</v>
      </c>
      <c r="O71" s="154"/>
      <c r="P71" s="73">
        <f t="shared" si="8"/>
        <v>476</v>
      </c>
      <c r="Q71" s="81">
        <f t="shared" si="9"/>
        <v>68</v>
      </c>
      <c r="R71" s="145">
        <f>IF(ROUND(dotazy!$G$24+(+$S$2-$Q71)/dotazy!$H$24,0)&gt;0,ROUND(dotazy!$G$24+(+$S$2-$Q71)/dotazy!$H$24,0),0)</f>
        <v>0</v>
      </c>
    </row>
    <row r="72" spans="1:18" ht="12.75">
      <c r="A72" s="79"/>
      <c r="B72" s="71"/>
      <c r="C72" s="71"/>
      <c r="D72" s="71"/>
      <c r="E72" s="77"/>
      <c r="F72" s="107"/>
      <c r="G72" s="72"/>
      <c r="H72" s="162"/>
      <c r="I72" s="163"/>
      <c r="J72" s="161"/>
      <c r="K72" s="162"/>
      <c r="L72" s="164"/>
      <c r="M72" s="154"/>
      <c r="N72" s="154"/>
      <c r="O72" s="154"/>
      <c r="P72" s="73"/>
      <c r="Q72" s="81"/>
      <c r="R72" s="145"/>
    </row>
    <row r="73" spans="2:17" ht="12.75">
      <c r="B73" s="101" t="s">
        <v>1091</v>
      </c>
      <c r="H73" s="102"/>
      <c r="Q73" s="105"/>
    </row>
    <row r="74" spans="1:18" ht="12.75">
      <c r="A74" s="95" t="s">
        <v>1077</v>
      </c>
      <c r="B74" s="95" t="s">
        <v>56</v>
      </c>
      <c r="C74" s="95" t="s">
        <v>57</v>
      </c>
      <c r="D74" s="95" t="s">
        <v>1078</v>
      </c>
      <c r="E74" s="95" t="s">
        <v>1138</v>
      </c>
      <c r="F74" s="95" t="s">
        <v>1139</v>
      </c>
      <c r="G74" s="95" t="s">
        <v>62</v>
      </c>
      <c r="H74" s="96" t="s">
        <v>1079</v>
      </c>
      <c r="I74" s="96" t="s">
        <v>1080</v>
      </c>
      <c r="J74" s="96" t="s">
        <v>1081</v>
      </c>
      <c r="K74" s="96" t="s">
        <v>1082</v>
      </c>
      <c r="L74" s="96" t="s">
        <v>1086</v>
      </c>
      <c r="M74" s="96" t="s">
        <v>1087</v>
      </c>
      <c r="N74" s="96" t="s">
        <v>1162</v>
      </c>
      <c r="O74" s="96" t="s">
        <v>1163</v>
      </c>
      <c r="P74" s="95" t="s">
        <v>1140</v>
      </c>
      <c r="Q74" s="95" t="s">
        <v>1085</v>
      </c>
      <c r="R74" s="95" t="s">
        <v>1064</v>
      </c>
    </row>
    <row r="75" spans="1:18" ht="12.75">
      <c r="A75" s="79">
        <v>1</v>
      </c>
      <c r="B75" s="71" t="str">
        <f>IF(E75=0,".",VLOOKUP($E75,'databáze hráčů'!$B$3:$K$472,2,FALSE))</f>
        <v>Souček</v>
      </c>
      <c r="C75" s="71" t="str">
        <f>IF($E75=0,".",VLOOKUP($E75,'databáze hráčů'!$B$3:$K$472,3,FALSE))</f>
        <v>Pavel</v>
      </c>
      <c r="D75" s="71" t="str">
        <f>IF($E75=0,".",VLOOKUP($E75,'databáze hráčů'!$B$3:$K$472,7,FALSE))</f>
        <v>SK TEMPO Praha</v>
      </c>
      <c r="E75" s="77">
        <v>2773</v>
      </c>
      <c r="F75" s="107" t="str">
        <f>IF($E75=0,".",VLOOKUP($E75,'databáze hráčů'!$B$3:$K$472,4,FALSE))</f>
        <v>J</v>
      </c>
      <c r="G75" s="72" t="str">
        <f>IF($E75=0,".",VLOOKUP($E75,'databáze hráčů'!$B$3:$K$472,8,FALSE))</f>
        <v>M</v>
      </c>
      <c r="H75" s="162">
        <v>22</v>
      </c>
      <c r="I75" s="162">
        <v>23</v>
      </c>
      <c r="J75" s="163">
        <v>25</v>
      </c>
      <c r="K75" s="162">
        <v>22</v>
      </c>
      <c r="L75" s="162">
        <v>23</v>
      </c>
      <c r="M75" s="156">
        <v>21</v>
      </c>
      <c r="N75" s="156">
        <v>20</v>
      </c>
      <c r="O75" s="156">
        <v>23</v>
      </c>
      <c r="P75" s="73">
        <f>SUM(H75:O75)</f>
        <v>179</v>
      </c>
      <c r="Q75" s="74">
        <f>+P75/COUNT(H75:O75)</f>
        <v>22.375</v>
      </c>
      <c r="R75" s="145">
        <v>79</v>
      </c>
    </row>
    <row r="76" spans="1:18" ht="12.75">
      <c r="A76" s="79">
        <v>2</v>
      </c>
      <c r="B76" s="71" t="str">
        <f>IF(E76=0,".",VLOOKUP($E76,'databáze hráčů'!$B$3:$K$472,2,FALSE))</f>
        <v>Škaloud</v>
      </c>
      <c r="C76" s="71" t="str">
        <f>IF($E76=0,".",VLOOKUP($E76,'databáze hráčů'!$B$3:$K$472,3,FALSE))</f>
        <v>Vít</v>
      </c>
      <c r="D76" s="71" t="str">
        <f>IF($E76=0,".",VLOOKUP($E76,'databáze hráčů'!$B$3:$K$472,7,FALSE))</f>
        <v>GC 85 Rakovník</v>
      </c>
      <c r="E76" s="77">
        <v>2858</v>
      </c>
      <c r="F76" s="107" t="s">
        <v>1113</v>
      </c>
      <c r="G76" s="72" t="str">
        <f>IF($E76=0,".",VLOOKUP($E76,'databáze hráčů'!$B$3:$K$472,8,FALSE))</f>
        <v>M</v>
      </c>
      <c r="H76" s="161">
        <v>27</v>
      </c>
      <c r="I76" s="163">
        <v>25</v>
      </c>
      <c r="J76" s="162">
        <v>21</v>
      </c>
      <c r="K76" s="162">
        <v>20</v>
      </c>
      <c r="L76" s="163">
        <v>25</v>
      </c>
      <c r="M76" s="153">
        <v>25</v>
      </c>
      <c r="N76" s="156">
        <v>22</v>
      </c>
      <c r="O76" s="156">
        <v>22</v>
      </c>
      <c r="P76" s="73">
        <f>SUM(H76:O76)</f>
        <v>187</v>
      </c>
      <c r="Q76" s="74">
        <f>+P76/COUNT(H76:O76)</f>
        <v>23.375</v>
      </c>
      <c r="R76" s="145">
        <v>72</v>
      </c>
    </row>
    <row r="77" spans="1:18" ht="12.75">
      <c r="A77" s="79">
        <v>3</v>
      </c>
      <c r="B77" s="71" t="str">
        <f>IF(E77=0,".",VLOOKUP($E77,'databáze hráčů'!$B$3:$K$472,2,FALSE))</f>
        <v>Libigerová</v>
      </c>
      <c r="C77" s="71" t="str">
        <f>IF($E77=0,".",VLOOKUP($E77,'databáze hráčů'!$B$3:$K$472,3,FALSE))</f>
        <v>Eva</v>
      </c>
      <c r="D77" s="71" t="str">
        <f>IF($E77=0,".",VLOOKUP($E77,'databáze hráčů'!$B$3:$K$472,7,FALSE))</f>
        <v>SK TEMPO Praha</v>
      </c>
      <c r="E77" s="77">
        <v>3072</v>
      </c>
      <c r="F77" s="107" t="str">
        <f>IF($E77=0,".",VLOOKUP($E77,'databáze hráčů'!$B$3:$K$472,4,FALSE))</f>
        <v>J</v>
      </c>
      <c r="G77" s="72">
        <f>IF($E77=0,".",VLOOKUP($E77,'databáze hráčů'!$B$3:$K$472,8,FALSE))</f>
        <v>2</v>
      </c>
      <c r="H77" s="163">
        <v>26</v>
      </c>
      <c r="I77" s="163">
        <v>25</v>
      </c>
      <c r="J77" s="162">
        <v>22</v>
      </c>
      <c r="K77" s="162">
        <v>24</v>
      </c>
      <c r="L77" s="162">
        <v>23</v>
      </c>
      <c r="M77" s="153">
        <v>25</v>
      </c>
      <c r="N77" s="154">
        <v>29</v>
      </c>
      <c r="O77" s="153">
        <v>25</v>
      </c>
      <c r="P77" s="73">
        <f aca="true" t="shared" si="10" ref="P77:P83">SUM(H77:O77)</f>
        <v>199</v>
      </c>
      <c r="Q77" s="81">
        <f aca="true" t="shared" si="11" ref="Q77:Q83">+P77/COUNT(H77:O77)</f>
        <v>24.875</v>
      </c>
      <c r="R77" s="145">
        <v>62</v>
      </c>
    </row>
    <row r="78" spans="1:18" ht="12.75">
      <c r="A78" s="79">
        <v>4</v>
      </c>
      <c r="B78" s="71" t="str">
        <f>IF(E78=0,".",VLOOKUP($E78,'databáze hráčů'!$B$3:$K$472,2,FALSE))</f>
        <v>Říha</v>
      </c>
      <c r="C78" s="71" t="str">
        <f>IF($E78=0,".",VLOOKUP($E78,'databáze hráčů'!$B$3:$K$472,3,FALSE))</f>
        <v>Michal</v>
      </c>
      <c r="D78" s="71" t="str">
        <f>IF($E78=0,".",VLOOKUP($E78,'databáze hráčů'!$B$3:$K$472,7,FALSE))</f>
        <v>MGC Hradečtí Orli</v>
      </c>
      <c r="E78" s="77">
        <v>3254</v>
      </c>
      <c r="F78" s="107" t="str">
        <f>IF($E78=0,".",VLOOKUP($E78,'databáze hráčů'!$B$3:$K$472,4,FALSE))</f>
        <v>J</v>
      </c>
      <c r="G78" s="72">
        <f>IF($E78=0,".",VLOOKUP($E78,'databáze hráčů'!$B$3:$K$472,8,FALSE))</f>
        <v>3</v>
      </c>
      <c r="H78" s="161">
        <v>27</v>
      </c>
      <c r="I78" s="162">
        <v>24</v>
      </c>
      <c r="J78" s="161">
        <v>27</v>
      </c>
      <c r="K78" s="162">
        <v>24</v>
      </c>
      <c r="L78" s="162">
        <v>23</v>
      </c>
      <c r="M78" s="154">
        <v>31</v>
      </c>
      <c r="N78" s="153">
        <v>25</v>
      </c>
      <c r="O78" s="157">
        <v>27</v>
      </c>
      <c r="P78" s="73">
        <f t="shared" si="10"/>
        <v>208</v>
      </c>
      <c r="Q78" s="81">
        <f t="shared" si="11"/>
        <v>26</v>
      </c>
      <c r="R78" s="145">
        <v>54</v>
      </c>
    </row>
    <row r="79" spans="1:18" ht="12.75">
      <c r="A79" s="79">
        <v>5</v>
      </c>
      <c r="B79" s="71" t="str">
        <f>IF(E79=0,".",VLOOKUP($E79,'databáze hráčů'!$B$3:$K$472,2,FALSE))</f>
        <v>Bertels</v>
      </c>
      <c r="C79" s="71" t="str">
        <f>IF($E79=0,".",VLOOKUP($E79,'databáze hráčů'!$B$3:$K$472,3,FALSE))</f>
        <v>David</v>
      </c>
      <c r="D79" s="71" t="str">
        <f>IF($E79=0,".",VLOOKUP($E79,'databáze hráčů'!$B$3:$K$472,7,FALSE))</f>
        <v>MGC Hradečtí Orli</v>
      </c>
      <c r="E79" s="77">
        <v>3047</v>
      </c>
      <c r="F79" s="107" t="str">
        <f>IF($E79=0,".",VLOOKUP($E79,'databáze hráčů'!$B$3:$K$472,4,FALSE))</f>
        <v>J</v>
      </c>
      <c r="G79" s="72">
        <f>IF($E79=0,".",VLOOKUP($E79,'databáze hráčů'!$B$3:$K$472,8,FALSE))</f>
        <v>2</v>
      </c>
      <c r="H79" s="163">
        <v>25</v>
      </c>
      <c r="I79" s="163">
        <v>25</v>
      </c>
      <c r="J79" s="162">
        <v>23</v>
      </c>
      <c r="K79" s="164">
        <v>29</v>
      </c>
      <c r="L79" s="162">
        <v>24</v>
      </c>
      <c r="M79" s="155">
        <v>29</v>
      </c>
      <c r="N79" s="153">
        <v>26</v>
      </c>
      <c r="O79" s="154">
        <v>33</v>
      </c>
      <c r="P79" s="73">
        <f t="shared" si="10"/>
        <v>214</v>
      </c>
      <c r="Q79" s="81">
        <f t="shared" si="11"/>
        <v>26.75</v>
      </c>
      <c r="R79" s="145">
        <v>49</v>
      </c>
    </row>
    <row r="80" spans="1:18" ht="12.75">
      <c r="A80" s="79">
        <v>6</v>
      </c>
      <c r="B80" s="71" t="str">
        <f>IF(E80=0,".",VLOOKUP($E80,'databáze hráčů'!$B$3:$K$472,2,FALSE))</f>
        <v>Petrů</v>
      </c>
      <c r="C80" s="71" t="str">
        <f>IF($E80=0,".",VLOOKUP($E80,'databáze hráčů'!$B$3:$K$472,3,FALSE))</f>
        <v>Martin</v>
      </c>
      <c r="D80" s="71" t="str">
        <f>IF($E80=0,".",VLOOKUP($E80,'databáze hráčů'!$B$3:$K$472,7,FALSE))</f>
        <v>SK DG Chomutov</v>
      </c>
      <c r="E80" s="77">
        <v>3070</v>
      </c>
      <c r="F80" s="107" t="str">
        <f>IF($E80=0,".",VLOOKUP($E80,'databáze hráčů'!$B$3:$K$472,4,FALSE))</f>
        <v>J</v>
      </c>
      <c r="G80" s="72">
        <f>IF($E80=0,".",VLOOKUP($E80,'databáze hráčů'!$B$3:$K$472,8,FALSE))</f>
        <v>1</v>
      </c>
      <c r="H80" s="161">
        <v>27</v>
      </c>
      <c r="I80" s="164">
        <v>29</v>
      </c>
      <c r="J80" s="163">
        <v>25</v>
      </c>
      <c r="K80" s="161">
        <v>27</v>
      </c>
      <c r="L80" s="161">
        <v>27</v>
      </c>
      <c r="M80" s="157">
        <v>28</v>
      </c>
      <c r="N80" s="157">
        <v>27</v>
      </c>
      <c r="O80" s="154"/>
      <c r="P80" s="73">
        <f t="shared" si="10"/>
        <v>190</v>
      </c>
      <c r="Q80" s="74">
        <f t="shared" si="11"/>
        <v>27.142857142857142</v>
      </c>
      <c r="R80" s="145">
        <v>47</v>
      </c>
    </row>
    <row r="81" spans="1:18" ht="12.75">
      <c r="A81" s="79">
        <v>7</v>
      </c>
      <c r="B81" s="71" t="str">
        <f>IF(E81=0,".",VLOOKUP($E81,'databáze hráčů'!$B$3:$K$472,2,FALSE))</f>
        <v>Rendl</v>
      </c>
      <c r="C81" s="71" t="str">
        <f>IF($E81=0,".",VLOOKUP($E81,'databáze hráčů'!$B$3:$K$472,3,FALSE))</f>
        <v>Jakub</v>
      </c>
      <c r="D81" s="71" t="str">
        <f>IF($E81=0,".",VLOOKUP($E81,'databáze hráčů'!$B$3:$K$472,7,FALSE))</f>
        <v>SK GC Františkovy Lázně</v>
      </c>
      <c r="E81" s="77">
        <v>2679</v>
      </c>
      <c r="F81" s="107" t="str">
        <f>IF($E81=0,".",VLOOKUP($E81,'databáze hráčů'!$B$3:$K$472,4,FALSE))</f>
        <v>J</v>
      </c>
      <c r="G81" s="72">
        <f>IF($E81=0,".",VLOOKUP($E81,'databáze hráčů'!$B$3:$K$472,8,FALSE))</f>
        <v>3</v>
      </c>
      <c r="H81" s="164">
        <v>29</v>
      </c>
      <c r="I81" s="162">
        <v>23</v>
      </c>
      <c r="J81" s="163">
        <v>26</v>
      </c>
      <c r="K81" s="163">
        <v>26</v>
      </c>
      <c r="L81" s="164">
        <v>31</v>
      </c>
      <c r="M81" s="155">
        <v>30</v>
      </c>
      <c r="N81" s="157">
        <v>27</v>
      </c>
      <c r="O81" s="154"/>
      <c r="P81" s="73">
        <f t="shared" si="10"/>
        <v>192</v>
      </c>
      <c r="Q81" s="74">
        <f t="shared" si="11"/>
        <v>27.428571428571427</v>
      </c>
      <c r="R81" s="145">
        <v>45</v>
      </c>
    </row>
    <row r="82" spans="1:18" ht="12.75">
      <c r="A82" s="79">
        <v>8</v>
      </c>
      <c r="B82" s="71" t="str">
        <f>IF(E82=0,".",VLOOKUP($E82,'databáze hráčů'!$B$3:$K$472,2,FALSE))</f>
        <v>Berka</v>
      </c>
      <c r="C82" s="71" t="str">
        <f>IF($E82=0,".",VLOOKUP($E82,'databáze hráčů'!$B$3:$K$472,3,FALSE))</f>
        <v>Lukáš</v>
      </c>
      <c r="D82" s="71" t="str">
        <f>IF($E82=0,".",VLOOKUP($E82,'databáze hráčů'!$B$3:$K$472,7,FALSE))</f>
        <v>MGC Hradečtí Orli</v>
      </c>
      <c r="E82" s="77">
        <v>3183</v>
      </c>
      <c r="F82" s="107" t="str">
        <f>IF($E82=0,".",VLOOKUP($E82,'databáze hráčů'!$B$3:$K$472,4,FALSE))</f>
        <v>J</v>
      </c>
      <c r="G82" s="72">
        <f>IF($E82=0,".",VLOOKUP($E82,'databáze hráčů'!$B$3:$K$472,8,FALSE))</f>
        <v>3</v>
      </c>
      <c r="H82" s="161">
        <v>27</v>
      </c>
      <c r="I82" s="162">
        <v>24</v>
      </c>
      <c r="J82" s="164">
        <v>29</v>
      </c>
      <c r="K82" s="161">
        <v>27</v>
      </c>
      <c r="L82" s="164">
        <v>34</v>
      </c>
      <c r="M82" s="157">
        <v>28</v>
      </c>
      <c r="N82" s="157">
        <v>27</v>
      </c>
      <c r="O82" s="154"/>
      <c r="P82" s="73">
        <f t="shared" si="10"/>
        <v>196</v>
      </c>
      <c r="Q82" s="81">
        <f t="shared" si="11"/>
        <v>28</v>
      </c>
      <c r="R82" s="145">
        <v>41</v>
      </c>
    </row>
    <row r="83" spans="1:18" ht="12.75">
      <c r="A83" s="79">
        <v>9</v>
      </c>
      <c r="B83" s="71" t="str">
        <f>IF(E83=0,".",VLOOKUP($E83,'databáze hráčů'!$B$3:$K$472,2,FALSE))</f>
        <v>Birešová</v>
      </c>
      <c r="C83" s="71" t="str">
        <f>IF($E83=0,".",VLOOKUP($E83,'databáze hráčů'!$B$3:$K$472,3,FALSE))</f>
        <v>Kateřina</v>
      </c>
      <c r="D83" s="71" t="str">
        <f>IF($E83=0,".",VLOOKUP($E83,'databáze hráčů'!$B$3:$K$472,7,FALSE))</f>
        <v>SK GC Františkovy Lázně</v>
      </c>
      <c r="E83" s="77">
        <v>3227</v>
      </c>
      <c r="F83" s="107" t="str">
        <f>IF($E83=0,".",VLOOKUP($E83,'databáze hráčů'!$B$3:$K$472,4,FALSE))</f>
        <v>J</v>
      </c>
      <c r="G83" s="72">
        <f>IF($E83=0,".",VLOOKUP($E83,'databáze hráčů'!$B$3:$K$472,8,FALSE))</f>
        <v>5</v>
      </c>
      <c r="H83" s="161">
        <v>27</v>
      </c>
      <c r="I83" s="163">
        <v>26</v>
      </c>
      <c r="J83" s="164">
        <v>29</v>
      </c>
      <c r="K83" s="162">
        <v>24</v>
      </c>
      <c r="L83" s="164">
        <v>39</v>
      </c>
      <c r="M83" s="154">
        <v>44</v>
      </c>
      <c r="N83" s="156">
        <v>24</v>
      </c>
      <c r="O83" s="154"/>
      <c r="P83" s="73">
        <f t="shared" si="10"/>
        <v>213</v>
      </c>
      <c r="Q83" s="81">
        <f t="shared" si="11"/>
        <v>30.428571428571427</v>
      </c>
      <c r="R83" s="145">
        <v>25</v>
      </c>
    </row>
    <row r="84" spans="1:18" ht="12.75">
      <c r="A84" s="79"/>
      <c r="B84" s="71"/>
      <c r="C84" s="71"/>
      <c r="D84" s="71"/>
      <c r="E84" s="77"/>
      <c r="F84" s="107"/>
      <c r="G84" s="72"/>
      <c r="H84" s="161"/>
      <c r="I84" s="163"/>
      <c r="J84" s="164"/>
      <c r="K84" s="162"/>
      <c r="L84" s="164"/>
      <c r="M84" s="154"/>
      <c r="N84" s="156"/>
      <c r="O84" s="154"/>
      <c r="P84" s="73"/>
      <c r="Q84" s="81"/>
      <c r="R84" s="145"/>
    </row>
    <row r="85" spans="1:18" ht="15">
      <c r="A85" s="63"/>
      <c r="B85" s="101" t="s">
        <v>1092</v>
      </c>
      <c r="H85" s="102"/>
      <c r="Q85" s="105"/>
      <c r="R85" s="99"/>
    </row>
    <row r="86" spans="1:18" ht="12.75">
      <c r="A86" s="95" t="s">
        <v>1077</v>
      </c>
      <c r="B86" s="95" t="s">
        <v>56</v>
      </c>
      <c r="C86" s="95" t="s">
        <v>57</v>
      </c>
      <c r="D86" s="95" t="s">
        <v>1078</v>
      </c>
      <c r="E86" s="95" t="s">
        <v>1138</v>
      </c>
      <c r="F86" s="95" t="s">
        <v>1139</v>
      </c>
      <c r="G86" s="95" t="s">
        <v>62</v>
      </c>
      <c r="H86" s="96" t="s">
        <v>1079</v>
      </c>
      <c r="I86" s="96" t="s">
        <v>1080</v>
      </c>
      <c r="J86" s="96" t="s">
        <v>1081</v>
      </c>
      <c r="K86" s="96" t="s">
        <v>1082</v>
      </c>
      <c r="L86" s="96" t="s">
        <v>1086</v>
      </c>
      <c r="M86" s="96" t="s">
        <v>1087</v>
      </c>
      <c r="N86" s="96" t="s">
        <v>1162</v>
      </c>
      <c r="O86" s="96" t="s">
        <v>1163</v>
      </c>
      <c r="P86" s="95" t="s">
        <v>1140</v>
      </c>
      <c r="Q86" s="95" t="s">
        <v>1085</v>
      </c>
      <c r="R86" s="95" t="s">
        <v>1064</v>
      </c>
    </row>
    <row r="87" spans="1:18" ht="12.75">
      <c r="A87" s="79">
        <v>1</v>
      </c>
      <c r="B87" s="71" t="str">
        <f>IF(E87=0,".",VLOOKUP($E87,'databáze hráčů'!$B$3:$K$472,2,FALSE))</f>
        <v>Vlček</v>
      </c>
      <c r="C87" s="71" t="str">
        <f>IF($E87=0,".",VLOOKUP($E87,'databáze hráčů'!$B$3:$K$472,3,FALSE))</f>
        <v>Marek</v>
      </c>
      <c r="D87" s="71" t="str">
        <f>IF($E87=0,".",VLOOKUP($E87,'databáze hráčů'!$B$3:$K$472,7,FALSE))</f>
        <v>MGC Hradečtí Orli</v>
      </c>
      <c r="E87" s="77">
        <v>3091</v>
      </c>
      <c r="F87" s="107" t="str">
        <f>IF($E87=0,".",VLOOKUP($E87,'databáze hráčů'!$B$3:$K$472,4,FALSE))</f>
        <v>Jz</v>
      </c>
      <c r="G87" s="72">
        <f>IF($E87=0,".",VLOOKUP($E87,'databáze hráčů'!$B$3:$K$472,8,FALSE))</f>
        <v>1</v>
      </c>
      <c r="H87" s="160">
        <v>23</v>
      </c>
      <c r="I87" s="160">
        <v>23</v>
      </c>
      <c r="J87" s="160">
        <v>21</v>
      </c>
      <c r="K87" s="160">
        <v>24</v>
      </c>
      <c r="L87" s="160">
        <v>24</v>
      </c>
      <c r="M87" s="153">
        <v>26</v>
      </c>
      <c r="N87" s="153">
        <v>25</v>
      </c>
      <c r="O87" s="156">
        <v>23</v>
      </c>
      <c r="P87" s="73">
        <f>SUM(H87:O87)</f>
        <v>189</v>
      </c>
      <c r="Q87" s="74">
        <f>+P87/COUNT(H87:O87)</f>
        <v>23.625</v>
      </c>
      <c r="R87" s="145">
        <v>70</v>
      </c>
    </row>
    <row r="88" spans="1:18" ht="12.75">
      <c r="A88" s="79">
        <v>2</v>
      </c>
      <c r="B88" s="71" t="str">
        <f>IF(E88=0,".",VLOOKUP($E88,'databáze hráčů'!$B$3:$K$472,2,FALSE))</f>
        <v>Kadaníková</v>
      </c>
      <c r="C88" s="71" t="str">
        <f>IF($E88=0,".",VLOOKUP($E88,'databáze hráčů'!$B$3:$K$472,3,FALSE))</f>
        <v>Pavla</v>
      </c>
      <c r="D88" s="71" t="str">
        <f>IF($E88=0,".",VLOOKUP($E88,'databáze hráčů'!$B$3:$K$472,7,FALSE))</f>
        <v>MGC Hradečtí Orli</v>
      </c>
      <c r="E88" s="77">
        <v>3278</v>
      </c>
      <c r="F88" s="107" t="str">
        <f>IF($E88=0,".",VLOOKUP($E88,'databáze hráčů'!$B$3:$K$472,4,FALSE))</f>
        <v>Jz</v>
      </c>
      <c r="G88" s="72">
        <f>IF($E88=0,".",VLOOKUP($E88,'databáze hráčů'!$B$3:$K$472,8,FALSE))</f>
        <v>4</v>
      </c>
      <c r="H88" s="161">
        <v>27</v>
      </c>
      <c r="I88" s="162">
        <v>24</v>
      </c>
      <c r="J88" s="161">
        <v>27</v>
      </c>
      <c r="K88" s="162">
        <v>23</v>
      </c>
      <c r="L88" s="162">
        <v>21</v>
      </c>
      <c r="M88" s="154">
        <v>29</v>
      </c>
      <c r="N88" s="157">
        <v>27</v>
      </c>
      <c r="O88" s="156">
        <v>24</v>
      </c>
      <c r="P88" s="73">
        <f>SUM(H88:O88)</f>
        <v>202</v>
      </c>
      <c r="Q88" s="81">
        <f>+P88/COUNT(H88:O88)</f>
        <v>25.25</v>
      </c>
      <c r="R88" s="145">
        <v>59</v>
      </c>
    </row>
    <row r="89" spans="1:18" ht="12.75">
      <c r="A89" s="79">
        <v>3</v>
      </c>
      <c r="B89" s="71" t="str">
        <f>IF($E89=0,".",VLOOKUP($E89,'databáze hráčů'!$B$3:$K$472,2,FALSE))</f>
        <v>Fryšová</v>
      </c>
      <c r="C89" s="71" t="str">
        <f>IF($E89=0,".",VLOOKUP($E89,'databáze hráčů'!$B$3:$K$472,3,FALSE))</f>
        <v>Anna</v>
      </c>
      <c r="D89" s="71" t="str">
        <f>IF($E89=0,".",VLOOKUP($E89,'databáze hráčů'!$B$3:$K$472,7,FALSE))</f>
        <v>TJ MTG Hraničář Cheb</v>
      </c>
      <c r="E89" s="77">
        <v>2789</v>
      </c>
      <c r="F89" s="107" t="str">
        <f>IF($E89=0,".",VLOOKUP($E89,'databáze hráčů'!$B$3:$K$472,4,FALSE))</f>
        <v>Jz</v>
      </c>
      <c r="G89" s="72">
        <f>IF($E89=0,".",VLOOKUP($E89,'databáze hráčů'!$B$3:$K$472,8,FALSE))</f>
        <v>1</v>
      </c>
      <c r="H89" s="162">
        <v>24</v>
      </c>
      <c r="I89" s="163">
        <v>26</v>
      </c>
      <c r="J89" s="163">
        <v>25</v>
      </c>
      <c r="K89" s="163">
        <v>26</v>
      </c>
      <c r="L89" s="164">
        <v>30</v>
      </c>
      <c r="M89" s="153">
        <v>25</v>
      </c>
      <c r="N89" s="153">
        <v>25</v>
      </c>
      <c r="O89" s="156">
        <v>21</v>
      </c>
      <c r="P89" s="73">
        <f>SUM(H89:O89)</f>
        <v>202</v>
      </c>
      <c r="Q89" s="81">
        <f>+P89/COUNT(H89:O89)</f>
        <v>25.25</v>
      </c>
      <c r="R89" s="145">
        <v>59</v>
      </c>
    </row>
    <row r="90" spans="1:18" ht="12.75">
      <c r="A90" s="79">
        <v>4</v>
      </c>
      <c r="B90" s="71" t="str">
        <f>IF(E90=0,".",VLOOKUP($E90,'databáze hráčů'!$B$3:$K$472,2,FALSE))</f>
        <v>Drbohlavová</v>
      </c>
      <c r="C90" s="71" t="str">
        <f>IF($E90=0,".",VLOOKUP($E90,'databáze hráčů'!$B$3:$K$472,3,FALSE))</f>
        <v>Veronika</v>
      </c>
      <c r="D90" s="71" t="str">
        <f>IF($E90=0,".",VLOOKUP($E90,'databáze hráčů'!$B$3:$K$472,7,FALSE))</f>
        <v>MGC Hradečtí Orli</v>
      </c>
      <c r="E90" s="77">
        <v>3048</v>
      </c>
      <c r="F90" s="107" t="str">
        <f>IF($E90=0,".",VLOOKUP($E90,'databáze hráčů'!$B$3:$K$472,4,FALSE))</f>
        <v>Jz</v>
      </c>
      <c r="G90" s="72">
        <f>IF($E90=0,".",VLOOKUP($E90,'databáze hráčů'!$B$3:$K$472,8,FALSE))</f>
        <v>2</v>
      </c>
      <c r="H90" s="164">
        <v>29</v>
      </c>
      <c r="I90" s="163">
        <v>25</v>
      </c>
      <c r="J90" s="161">
        <v>27</v>
      </c>
      <c r="K90" s="164">
        <v>33</v>
      </c>
      <c r="L90" s="163">
        <v>25</v>
      </c>
      <c r="M90" s="156">
        <v>24</v>
      </c>
      <c r="N90" s="156">
        <v>23</v>
      </c>
      <c r="O90" s="156">
        <v>23</v>
      </c>
      <c r="P90" s="73">
        <f>SUM(H90:O90)</f>
        <v>209</v>
      </c>
      <c r="Q90" s="81">
        <f>+P90/COUNT(H90:O90)</f>
        <v>26.125</v>
      </c>
      <c r="R90" s="145">
        <v>54</v>
      </c>
    </row>
    <row r="91" spans="1:18" ht="12.75">
      <c r="A91" s="79">
        <v>5</v>
      </c>
      <c r="B91" s="71" t="str">
        <f>IF(E91=0,".",VLOOKUP($E91,'databáze hráčů'!$B$3:$K$472,2,FALSE))</f>
        <v>Trebichalská</v>
      </c>
      <c r="C91" s="71" t="str">
        <f>IF($E91=0,".",VLOOKUP($E91,'databáze hráčů'!$B$3:$K$472,3,FALSE))</f>
        <v>Lucie</v>
      </c>
      <c r="D91" s="71" t="str">
        <f>IF($E91=0,".",VLOOKUP($E91,'databáze hráčů'!$B$3:$K$472,7,FALSE))</f>
        <v>MGC Hradečtí Orli</v>
      </c>
      <c r="E91" s="77">
        <v>3255</v>
      </c>
      <c r="F91" s="107" t="str">
        <f>IF($E91=0,".",VLOOKUP($E91,'databáze hráčů'!$B$3:$K$472,4,FALSE))</f>
        <v>Jz</v>
      </c>
      <c r="G91" s="72">
        <f>IF($E91=0,".",VLOOKUP($E91,'databáze hráčů'!$B$3:$K$472,8,FALSE))</f>
        <v>3</v>
      </c>
      <c r="H91" s="164">
        <v>29</v>
      </c>
      <c r="I91" s="164">
        <v>34</v>
      </c>
      <c r="J91" s="164">
        <v>32</v>
      </c>
      <c r="K91" s="161">
        <v>28</v>
      </c>
      <c r="L91" s="163">
        <v>26</v>
      </c>
      <c r="M91" s="156">
        <v>24</v>
      </c>
      <c r="N91" s="153">
        <v>25</v>
      </c>
      <c r="O91" s="154"/>
      <c r="P91" s="73">
        <f>SUM(H91:O91)</f>
        <v>198</v>
      </c>
      <c r="Q91" s="81">
        <f>+P91/COUNT(H91:O91)</f>
        <v>28.285714285714285</v>
      </c>
      <c r="R91" s="145">
        <v>39</v>
      </c>
    </row>
    <row r="92" spans="1:18" ht="12.75">
      <c r="A92" s="76"/>
      <c r="B92" s="32"/>
      <c r="C92" s="32"/>
      <c r="D92" s="32"/>
      <c r="E92" s="16"/>
      <c r="F92" s="78"/>
      <c r="G92" s="16"/>
      <c r="H92" s="103"/>
      <c r="I92" s="103"/>
      <c r="J92" s="103"/>
      <c r="K92" s="103"/>
      <c r="L92" s="103"/>
      <c r="M92" s="103"/>
      <c r="N92" s="103"/>
      <c r="O92" s="103"/>
      <c r="P92" s="16"/>
      <c r="Q92" s="100"/>
      <c r="R92" s="16"/>
    </row>
    <row r="93" spans="1:18" ht="12.75">
      <c r="A93" s="76"/>
      <c r="B93" s="32"/>
      <c r="C93" s="32"/>
      <c r="D93" s="32"/>
      <c r="E93" s="16"/>
      <c r="F93" s="78"/>
      <c r="G93" s="16"/>
      <c r="H93" s="103"/>
      <c r="I93" s="103"/>
      <c r="J93" s="103"/>
      <c r="K93" s="103"/>
      <c r="L93" s="103"/>
      <c r="M93" s="103"/>
      <c r="N93" s="103"/>
      <c r="O93" s="103"/>
      <c r="P93" s="16"/>
      <c r="Q93" s="100"/>
      <c r="R93" s="16"/>
    </row>
    <row r="94" spans="1:18" ht="12.75">
      <c r="A94" s="76"/>
      <c r="B94" s="32"/>
      <c r="C94" s="32"/>
      <c r="D94" s="32"/>
      <c r="E94" s="16"/>
      <c r="F94" s="78"/>
      <c r="G94" s="16"/>
      <c r="H94" s="103"/>
      <c r="I94" s="103"/>
      <c r="J94" s="103"/>
      <c r="K94" s="103"/>
      <c r="L94" s="103"/>
      <c r="M94" s="103"/>
      <c r="N94" s="103"/>
      <c r="O94" s="103"/>
      <c r="P94" s="16"/>
      <c r="Q94" s="100"/>
      <c r="R94" s="16"/>
    </row>
    <row r="95" spans="1:18" ht="12.75">
      <c r="A95" s="76"/>
      <c r="B95" s="32"/>
      <c r="C95" s="32"/>
      <c r="D95" s="32"/>
      <c r="E95" s="16"/>
      <c r="F95" s="78"/>
      <c r="G95" s="16"/>
      <c r="H95" s="103"/>
      <c r="I95" s="103"/>
      <c r="J95" s="103"/>
      <c r="K95" s="103"/>
      <c r="L95" s="103"/>
      <c r="M95" s="103"/>
      <c r="N95" s="103"/>
      <c r="O95" s="103"/>
      <c r="P95" s="16"/>
      <c r="Q95" s="100"/>
      <c r="R95" s="16"/>
    </row>
    <row r="96" spans="1:18" ht="12.75">
      <c r="A96" s="76"/>
      <c r="B96" s="32"/>
      <c r="C96" s="32"/>
      <c r="D96" s="32"/>
      <c r="E96" s="16"/>
      <c r="F96" s="78"/>
      <c r="G96" s="16"/>
      <c r="H96" s="103"/>
      <c r="I96" s="103"/>
      <c r="J96" s="103"/>
      <c r="K96" s="103"/>
      <c r="L96" s="103"/>
      <c r="M96" s="103"/>
      <c r="N96" s="103"/>
      <c r="O96" s="103"/>
      <c r="P96" s="16"/>
      <c r="Q96" s="100"/>
      <c r="R96" s="16"/>
    </row>
    <row r="97" spans="1:18" ht="12.75">
      <c r="A97" s="76"/>
      <c r="B97" s="32"/>
      <c r="C97" s="32"/>
      <c r="D97" s="32"/>
      <c r="E97" s="16"/>
      <c r="F97" s="78"/>
      <c r="G97" s="16"/>
      <c r="H97" s="103"/>
      <c r="I97" s="103"/>
      <c r="J97" s="103"/>
      <c r="K97" s="103"/>
      <c r="L97" s="103"/>
      <c r="M97" s="103"/>
      <c r="N97" s="103"/>
      <c r="O97" s="103"/>
      <c r="P97" s="16"/>
      <c r="Q97" s="100"/>
      <c r="R97" s="16"/>
    </row>
    <row r="98" spans="1:18" ht="12.75">
      <c r="A98" s="76"/>
      <c r="B98" s="32"/>
      <c r="C98" s="32"/>
      <c r="D98" s="32"/>
      <c r="E98" s="16"/>
      <c r="F98" s="78"/>
      <c r="G98" s="16"/>
      <c r="H98" s="103"/>
      <c r="I98" s="103"/>
      <c r="J98" s="103"/>
      <c r="K98" s="103"/>
      <c r="L98" s="103"/>
      <c r="M98" s="103"/>
      <c r="N98" s="103"/>
      <c r="O98" s="103"/>
      <c r="P98" s="16"/>
      <c r="Q98" s="100"/>
      <c r="R98" s="16"/>
    </row>
    <row r="99" spans="1:18" ht="12.75">
      <c r="A99" s="76"/>
      <c r="B99" s="32"/>
      <c r="C99" s="32"/>
      <c r="D99" s="32"/>
      <c r="E99" s="16"/>
      <c r="F99" s="78"/>
      <c r="G99" s="16"/>
      <c r="H99" s="103"/>
      <c r="I99" s="103"/>
      <c r="J99" s="103"/>
      <c r="K99" s="103"/>
      <c r="L99" s="103"/>
      <c r="M99" s="103"/>
      <c r="N99" s="103"/>
      <c r="O99" s="103"/>
      <c r="P99" s="16"/>
      <c r="Q99" s="100"/>
      <c r="R99" s="16"/>
    </row>
    <row r="100" spans="1:18" ht="12.75">
      <c r="A100" s="76"/>
      <c r="B100" s="32"/>
      <c r="C100" s="32"/>
      <c r="D100" s="32"/>
      <c r="E100" s="16"/>
      <c r="F100" s="78"/>
      <c r="G100" s="16"/>
      <c r="H100" s="103"/>
      <c r="I100" s="103"/>
      <c r="J100" s="103"/>
      <c r="K100" s="103"/>
      <c r="L100" s="103"/>
      <c r="M100" s="103"/>
      <c r="N100" s="103"/>
      <c r="O100" s="103"/>
      <c r="P100" s="16"/>
      <c r="Q100" s="100"/>
      <c r="R100" s="16"/>
    </row>
    <row r="101" spans="1:18" ht="12.75">
      <c r="A101" s="76"/>
      <c r="B101" s="32"/>
      <c r="C101" s="32"/>
      <c r="D101" s="32"/>
      <c r="E101" s="16"/>
      <c r="F101" s="78"/>
      <c r="G101" s="16"/>
      <c r="H101" s="103"/>
      <c r="I101" s="103"/>
      <c r="J101" s="103"/>
      <c r="K101" s="103"/>
      <c r="L101" s="103"/>
      <c r="M101" s="103"/>
      <c r="N101" s="103"/>
      <c r="O101" s="103"/>
      <c r="P101" s="16"/>
      <c r="Q101" s="100"/>
      <c r="R101" s="16"/>
    </row>
    <row r="102" spans="1:18" ht="12.75">
      <c r="A102" s="76"/>
      <c r="B102" s="32"/>
      <c r="C102" s="32"/>
      <c r="D102" s="32"/>
      <c r="E102" s="16"/>
      <c r="F102" s="78"/>
      <c r="G102" s="16"/>
      <c r="H102" s="103"/>
      <c r="I102" s="103"/>
      <c r="J102" s="103"/>
      <c r="K102" s="103"/>
      <c r="L102" s="103"/>
      <c r="M102" s="103"/>
      <c r="N102" s="103"/>
      <c r="O102" s="103"/>
      <c r="P102" s="16"/>
      <c r="Q102" s="100"/>
      <c r="R102" s="16"/>
    </row>
    <row r="103" spans="1:18" ht="12.75">
      <c r="A103" s="76"/>
      <c r="B103" s="32"/>
      <c r="C103" s="32"/>
      <c r="D103" s="32"/>
      <c r="E103" s="16"/>
      <c r="F103" s="78"/>
      <c r="G103" s="16"/>
      <c r="H103" s="103"/>
      <c r="I103" s="103"/>
      <c r="J103" s="103"/>
      <c r="K103" s="103"/>
      <c r="L103" s="103"/>
      <c r="M103" s="103"/>
      <c r="N103" s="103"/>
      <c r="O103" s="103"/>
      <c r="P103" s="16"/>
      <c r="Q103" s="100"/>
      <c r="R103" s="16"/>
    </row>
    <row r="104" spans="1:18" ht="12.75">
      <c r="A104" s="76"/>
      <c r="B104" s="32"/>
      <c r="C104" s="32"/>
      <c r="D104" s="32"/>
      <c r="E104" s="16"/>
      <c r="F104" s="78"/>
      <c r="G104" s="16"/>
      <c r="H104" s="103"/>
      <c r="I104" s="103"/>
      <c r="J104" s="103"/>
      <c r="K104" s="103"/>
      <c r="L104" s="103"/>
      <c r="M104" s="103"/>
      <c r="N104" s="103"/>
      <c r="O104" s="103"/>
      <c r="P104" s="16"/>
      <c r="Q104" s="100"/>
      <c r="R104" s="16"/>
    </row>
    <row r="105" spans="1:18" ht="12.75">
      <c r="A105" s="76"/>
      <c r="B105" s="32"/>
      <c r="C105" s="32"/>
      <c r="D105" s="32"/>
      <c r="E105" s="16"/>
      <c r="F105" s="78"/>
      <c r="G105" s="16"/>
      <c r="H105" s="103"/>
      <c r="I105" s="103"/>
      <c r="J105" s="103"/>
      <c r="K105" s="103"/>
      <c r="L105" s="103"/>
      <c r="M105" s="103"/>
      <c r="N105" s="103"/>
      <c r="O105" s="103"/>
      <c r="P105" s="16"/>
      <c r="Q105" s="100"/>
      <c r="R105" s="16"/>
    </row>
    <row r="106" spans="1:18" ht="12.75">
      <c r="A106" s="76"/>
      <c r="B106" s="32"/>
      <c r="C106" s="32"/>
      <c r="D106" s="32"/>
      <c r="E106" s="16"/>
      <c r="F106" s="78"/>
      <c r="G106" s="16"/>
      <c r="H106" s="103"/>
      <c r="I106" s="103"/>
      <c r="J106" s="103"/>
      <c r="K106" s="103"/>
      <c r="L106" s="103"/>
      <c r="M106" s="103"/>
      <c r="N106" s="103"/>
      <c r="O106" s="103"/>
      <c r="P106" s="16"/>
      <c r="Q106" s="100"/>
      <c r="R106" s="16"/>
    </row>
    <row r="107" spans="1:18" ht="12.75">
      <c r="A107" s="76"/>
      <c r="B107" s="32"/>
      <c r="C107" s="32"/>
      <c r="D107" s="32"/>
      <c r="E107" s="16"/>
      <c r="F107" s="78"/>
      <c r="G107" s="16"/>
      <c r="H107" s="103"/>
      <c r="I107" s="103"/>
      <c r="J107" s="103"/>
      <c r="K107" s="103"/>
      <c r="L107" s="103"/>
      <c r="M107" s="103"/>
      <c r="N107" s="103"/>
      <c r="O107" s="103"/>
      <c r="P107" s="16"/>
      <c r="Q107" s="100"/>
      <c r="R107" s="16"/>
    </row>
    <row r="108" spans="1:18" ht="12.75">
      <c r="A108" s="76"/>
      <c r="B108" s="32"/>
      <c r="C108" s="32"/>
      <c r="D108" s="32"/>
      <c r="E108" s="16"/>
      <c r="F108" s="78"/>
      <c r="G108" s="16"/>
      <c r="H108" s="103"/>
      <c r="I108" s="103"/>
      <c r="J108" s="103"/>
      <c r="K108" s="103"/>
      <c r="L108" s="103"/>
      <c r="M108" s="103"/>
      <c r="N108" s="103"/>
      <c r="O108" s="103"/>
      <c r="P108" s="16"/>
      <c r="Q108" s="100"/>
      <c r="R108" s="16"/>
    </row>
    <row r="109" spans="1:18" ht="12.75">
      <c r="A109" s="76"/>
      <c r="B109" s="32"/>
      <c r="C109" s="32"/>
      <c r="D109" s="32"/>
      <c r="E109" s="16"/>
      <c r="F109" s="78"/>
      <c r="G109" s="16"/>
      <c r="H109" s="103"/>
      <c r="I109" s="103"/>
      <c r="J109" s="103"/>
      <c r="K109" s="103"/>
      <c r="L109" s="103"/>
      <c r="M109" s="103"/>
      <c r="N109" s="103"/>
      <c r="O109" s="103"/>
      <c r="P109" s="16"/>
      <c r="Q109" s="100"/>
      <c r="R109" s="16"/>
    </row>
    <row r="110" spans="1:18" ht="12.75">
      <c r="A110" s="76"/>
      <c r="B110" s="32"/>
      <c r="C110" s="32"/>
      <c r="D110" s="32"/>
      <c r="E110" s="16"/>
      <c r="F110" s="78"/>
      <c r="G110" s="16"/>
      <c r="H110" s="103"/>
      <c r="I110" s="103"/>
      <c r="J110" s="103"/>
      <c r="K110" s="103"/>
      <c r="L110" s="103"/>
      <c r="M110" s="103"/>
      <c r="N110" s="103"/>
      <c r="O110" s="103"/>
      <c r="P110" s="16"/>
      <c r="Q110" s="100"/>
      <c r="R110" s="16"/>
    </row>
    <row r="111" spans="1:18" ht="12.75">
      <c r="A111" s="76"/>
      <c r="B111" s="32"/>
      <c r="C111" s="32"/>
      <c r="D111" s="32"/>
      <c r="E111" s="16"/>
      <c r="F111" s="78"/>
      <c r="G111" s="16"/>
      <c r="H111" s="103"/>
      <c r="I111" s="103"/>
      <c r="J111" s="103"/>
      <c r="K111" s="103"/>
      <c r="L111" s="103"/>
      <c r="M111" s="103"/>
      <c r="N111" s="103"/>
      <c r="O111" s="103"/>
      <c r="P111" s="16"/>
      <c r="Q111" s="100"/>
      <c r="R111" s="16"/>
    </row>
    <row r="112" spans="1:18" ht="12.75">
      <c r="A112" s="76"/>
      <c r="B112" s="32"/>
      <c r="C112" s="32"/>
      <c r="D112" s="32"/>
      <c r="E112" s="16"/>
      <c r="F112" s="78"/>
      <c r="G112" s="16"/>
      <c r="H112" s="103"/>
      <c r="I112" s="103"/>
      <c r="J112" s="103"/>
      <c r="K112" s="103"/>
      <c r="L112" s="103"/>
      <c r="M112" s="103"/>
      <c r="N112" s="103"/>
      <c r="O112" s="103"/>
      <c r="P112" s="16"/>
      <c r="Q112" s="100"/>
      <c r="R112" s="16"/>
    </row>
    <row r="113" spans="1:18" ht="12.75">
      <c r="A113" s="76"/>
      <c r="B113" s="32"/>
      <c r="C113" s="32"/>
      <c r="D113" s="32"/>
      <c r="E113" s="16"/>
      <c r="F113" s="78"/>
      <c r="G113" s="16"/>
      <c r="H113" s="103"/>
      <c r="I113" s="103"/>
      <c r="J113" s="103"/>
      <c r="K113" s="103"/>
      <c r="L113" s="103"/>
      <c r="M113" s="103"/>
      <c r="N113" s="103"/>
      <c r="O113" s="103"/>
      <c r="P113" s="16"/>
      <c r="Q113" s="100"/>
      <c r="R113" s="16"/>
    </row>
    <row r="114" spans="1:18" ht="12.75">
      <c r="A114" s="76"/>
      <c r="B114" s="32"/>
      <c r="C114" s="32"/>
      <c r="D114" s="32"/>
      <c r="E114" s="16"/>
      <c r="F114" s="78"/>
      <c r="G114" s="16"/>
      <c r="H114" s="103"/>
      <c r="I114" s="103"/>
      <c r="J114" s="103"/>
      <c r="K114" s="103"/>
      <c r="L114" s="103"/>
      <c r="M114" s="103"/>
      <c r="N114" s="103"/>
      <c r="O114" s="103"/>
      <c r="P114" s="16"/>
      <c r="Q114" s="100"/>
      <c r="R114" s="16"/>
    </row>
    <row r="115" spans="1:18" ht="12.75">
      <c r="A115" s="76"/>
      <c r="B115" s="32"/>
      <c r="C115" s="32"/>
      <c r="D115" s="32"/>
      <c r="E115" s="16"/>
      <c r="F115" s="78"/>
      <c r="G115" s="16"/>
      <c r="H115" s="103"/>
      <c r="I115" s="103"/>
      <c r="J115" s="103"/>
      <c r="K115" s="103"/>
      <c r="L115" s="103"/>
      <c r="M115" s="103"/>
      <c r="N115" s="103"/>
      <c r="O115" s="103"/>
      <c r="P115" s="16"/>
      <c r="Q115" s="100"/>
      <c r="R115" s="16"/>
    </row>
    <row r="116" spans="1:18" ht="12.75">
      <c r="A116" s="76"/>
      <c r="B116" s="32"/>
      <c r="C116" s="32"/>
      <c r="D116" s="32"/>
      <c r="E116" s="16"/>
      <c r="F116" s="78"/>
      <c r="G116" s="16"/>
      <c r="H116" s="103"/>
      <c r="I116" s="103"/>
      <c r="J116" s="103"/>
      <c r="K116" s="103"/>
      <c r="L116" s="103"/>
      <c r="M116" s="103"/>
      <c r="N116" s="103"/>
      <c r="O116" s="103"/>
      <c r="P116" s="16"/>
      <c r="Q116" s="100"/>
      <c r="R116" s="16"/>
    </row>
    <row r="117" spans="1:18" ht="12.75">
      <c r="A117" s="76"/>
      <c r="B117" s="32"/>
      <c r="C117" s="32"/>
      <c r="D117" s="32"/>
      <c r="E117" s="16"/>
      <c r="F117" s="78"/>
      <c r="G117" s="16"/>
      <c r="H117" s="103"/>
      <c r="I117" s="103"/>
      <c r="J117" s="103"/>
      <c r="K117" s="103"/>
      <c r="L117" s="103"/>
      <c r="M117" s="103"/>
      <c r="N117" s="103"/>
      <c r="O117" s="103"/>
      <c r="P117" s="16"/>
      <c r="Q117" s="100"/>
      <c r="R117" s="16"/>
    </row>
    <row r="118" spans="1:18" ht="12.75">
      <c r="A118" s="76"/>
      <c r="B118" s="32"/>
      <c r="C118" s="32"/>
      <c r="D118" s="32"/>
      <c r="E118" s="16"/>
      <c r="F118" s="78"/>
      <c r="G118" s="16"/>
      <c r="H118" s="103"/>
      <c r="I118" s="103"/>
      <c r="J118" s="103"/>
      <c r="K118" s="103"/>
      <c r="L118" s="103"/>
      <c r="M118" s="103"/>
      <c r="N118" s="103"/>
      <c r="O118" s="103"/>
      <c r="P118" s="16"/>
      <c r="Q118" s="100"/>
      <c r="R118" s="16"/>
    </row>
    <row r="119" spans="1:18" ht="12.75">
      <c r="A119" s="76"/>
      <c r="B119" s="32"/>
      <c r="C119" s="32"/>
      <c r="D119" s="32"/>
      <c r="E119" s="16"/>
      <c r="F119" s="78"/>
      <c r="G119" s="16"/>
      <c r="H119" s="103"/>
      <c r="I119" s="103"/>
      <c r="J119" s="103"/>
      <c r="K119" s="103"/>
      <c r="L119" s="103"/>
      <c r="M119" s="103"/>
      <c r="N119" s="103"/>
      <c r="O119" s="103"/>
      <c r="P119" s="16"/>
      <c r="Q119" s="100"/>
      <c r="R119" s="16"/>
    </row>
    <row r="120" spans="1:18" ht="12.75">
      <c r="A120" s="76"/>
      <c r="B120" s="32"/>
      <c r="C120" s="32"/>
      <c r="D120" s="32"/>
      <c r="E120" s="16"/>
      <c r="F120" s="78"/>
      <c r="G120" s="16"/>
      <c r="H120" s="103"/>
      <c r="I120" s="103"/>
      <c r="J120" s="103"/>
      <c r="K120" s="103"/>
      <c r="L120" s="103"/>
      <c r="M120" s="103"/>
      <c r="N120" s="103"/>
      <c r="O120" s="103"/>
      <c r="P120" s="16"/>
      <c r="Q120" s="100"/>
      <c r="R120" s="16"/>
    </row>
    <row r="121" spans="1:18" ht="12.75">
      <c r="A121" s="76"/>
      <c r="B121" s="32"/>
      <c r="C121" s="32"/>
      <c r="D121" s="32"/>
      <c r="E121" s="16"/>
      <c r="F121" s="78"/>
      <c r="G121" s="16"/>
      <c r="H121" s="103"/>
      <c r="I121" s="103"/>
      <c r="J121" s="103"/>
      <c r="K121" s="103"/>
      <c r="L121" s="103"/>
      <c r="M121" s="103"/>
      <c r="N121" s="103"/>
      <c r="O121" s="103"/>
      <c r="P121" s="16"/>
      <c r="Q121" s="100"/>
      <c r="R121" s="16"/>
    </row>
    <row r="122" spans="1:18" ht="12.75">
      <c r="A122" s="76"/>
      <c r="B122" s="32"/>
      <c r="C122" s="32"/>
      <c r="D122" s="32"/>
      <c r="E122" s="16"/>
      <c r="F122" s="78"/>
      <c r="G122" s="16"/>
      <c r="H122" s="103"/>
      <c r="I122" s="103"/>
      <c r="J122" s="103"/>
      <c r="K122" s="103"/>
      <c r="L122" s="103"/>
      <c r="M122" s="103"/>
      <c r="N122" s="103"/>
      <c r="O122" s="103"/>
      <c r="P122" s="16"/>
      <c r="Q122" s="100"/>
      <c r="R122" s="16"/>
    </row>
    <row r="123" spans="1:18" ht="12.75">
      <c r="A123" s="76"/>
      <c r="B123" s="32"/>
      <c r="C123" s="32"/>
      <c r="D123" s="32"/>
      <c r="E123" s="16"/>
      <c r="F123" s="78"/>
      <c r="G123" s="16"/>
      <c r="H123" s="103"/>
      <c r="I123" s="103"/>
      <c r="J123" s="103"/>
      <c r="K123" s="103"/>
      <c r="L123" s="103"/>
      <c r="M123" s="103"/>
      <c r="N123" s="103"/>
      <c r="O123" s="103"/>
      <c r="P123" s="16"/>
      <c r="Q123" s="100"/>
      <c r="R123" s="16"/>
    </row>
    <row r="124" spans="1:18" ht="12.75">
      <c r="A124" s="76"/>
      <c r="B124" s="32"/>
      <c r="C124" s="32"/>
      <c r="D124" s="32"/>
      <c r="E124" s="16"/>
      <c r="F124" s="78"/>
      <c r="G124" s="16"/>
      <c r="H124" s="103"/>
      <c r="I124" s="103"/>
      <c r="J124" s="103"/>
      <c r="K124" s="103"/>
      <c r="L124" s="103"/>
      <c r="M124" s="103"/>
      <c r="N124" s="103"/>
      <c r="O124" s="103"/>
      <c r="P124" s="16"/>
      <c r="Q124" s="100"/>
      <c r="R124" s="16"/>
    </row>
    <row r="125" spans="1:18" ht="12.75">
      <c r="A125" s="76"/>
      <c r="B125" s="32"/>
      <c r="C125" s="32"/>
      <c r="D125" s="32"/>
      <c r="E125" s="16"/>
      <c r="F125" s="78"/>
      <c r="G125" s="16"/>
      <c r="H125" s="103"/>
      <c r="I125" s="103"/>
      <c r="J125" s="103"/>
      <c r="K125" s="103"/>
      <c r="L125" s="103"/>
      <c r="M125" s="103"/>
      <c r="N125" s="103"/>
      <c r="O125" s="103"/>
      <c r="P125" s="16"/>
      <c r="Q125" s="100"/>
      <c r="R125" s="16"/>
    </row>
    <row r="126" spans="1:18" ht="12.75">
      <c r="A126" s="76"/>
      <c r="B126" s="32"/>
      <c r="C126" s="32"/>
      <c r="D126" s="32"/>
      <c r="E126" s="16"/>
      <c r="F126" s="78"/>
      <c r="G126" s="16"/>
      <c r="H126" s="103"/>
      <c r="I126" s="103"/>
      <c r="J126" s="103"/>
      <c r="K126" s="103"/>
      <c r="L126" s="103"/>
      <c r="M126" s="103"/>
      <c r="N126" s="103"/>
      <c r="O126" s="103"/>
      <c r="P126" s="16"/>
      <c r="Q126" s="100"/>
      <c r="R126" s="16"/>
    </row>
    <row r="127" spans="1:18" ht="12.75">
      <c r="A127" s="76"/>
      <c r="B127" s="32"/>
      <c r="C127" s="32"/>
      <c r="D127" s="32"/>
      <c r="E127" s="16"/>
      <c r="F127" s="78"/>
      <c r="G127" s="16"/>
      <c r="H127" s="103"/>
      <c r="I127" s="103"/>
      <c r="J127" s="103"/>
      <c r="K127" s="103"/>
      <c r="L127" s="103"/>
      <c r="M127" s="103"/>
      <c r="N127" s="103"/>
      <c r="O127" s="103"/>
      <c r="P127" s="16"/>
      <c r="Q127" s="100"/>
      <c r="R127" s="16"/>
    </row>
    <row r="128" spans="1:18" ht="12.75">
      <c r="A128" s="76"/>
      <c r="B128" s="32"/>
      <c r="C128" s="32"/>
      <c r="D128" s="32"/>
      <c r="E128" s="16"/>
      <c r="F128" s="78"/>
      <c r="G128" s="16"/>
      <c r="H128" s="103"/>
      <c r="I128" s="103"/>
      <c r="J128" s="103"/>
      <c r="K128" s="103"/>
      <c r="L128" s="103"/>
      <c r="M128" s="103"/>
      <c r="N128" s="103"/>
      <c r="O128" s="103"/>
      <c r="P128" s="16"/>
      <c r="Q128" s="100"/>
      <c r="R128" s="16"/>
    </row>
    <row r="129" spans="1:18" ht="12.75">
      <c r="A129" s="76"/>
      <c r="B129" s="32"/>
      <c r="C129" s="32"/>
      <c r="D129" s="32"/>
      <c r="E129" s="16"/>
      <c r="F129" s="78"/>
      <c r="G129" s="16"/>
      <c r="H129" s="103"/>
      <c r="I129" s="103"/>
      <c r="J129" s="103"/>
      <c r="K129" s="103"/>
      <c r="L129" s="103"/>
      <c r="M129" s="103"/>
      <c r="N129" s="103"/>
      <c r="O129" s="103"/>
      <c r="P129" s="16"/>
      <c r="Q129" s="100"/>
      <c r="R129" s="16"/>
    </row>
    <row r="130" spans="1:18" ht="12.75">
      <c r="A130" s="76"/>
      <c r="B130" s="32"/>
      <c r="C130" s="32"/>
      <c r="D130" s="32"/>
      <c r="E130" s="16"/>
      <c r="F130" s="78"/>
      <c r="G130" s="16"/>
      <c r="H130" s="103"/>
      <c r="I130" s="103"/>
      <c r="J130" s="103"/>
      <c r="K130" s="103"/>
      <c r="L130" s="103"/>
      <c r="M130" s="103"/>
      <c r="N130" s="103"/>
      <c r="O130" s="103"/>
      <c r="P130" s="16"/>
      <c r="Q130" s="100"/>
      <c r="R130" s="16"/>
    </row>
    <row r="131" spans="1:18" ht="12.75">
      <c r="A131" s="76"/>
      <c r="B131" s="32"/>
      <c r="C131" s="32"/>
      <c r="D131" s="32"/>
      <c r="E131" s="16"/>
      <c r="F131" s="78"/>
      <c r="G131" s="16"/>
      <c r="H131" s="103"/>
      <c r="I131" s="103"/>
      <c r="J131" s="103"/>
      <c r="K131" s="103"/>
      <c r="L131" s="103"/>
      <c r="M131" s="103"/>
      <c r="N131" s="103"/>
      <c r="O131" s="103"/>
      <c r="P131" s="16"/>
      <c r="Q131" s="100"/>
      <c r="R131" s="16"/>
    </row>
    <row r="132" spans="1:18" ht="12.75">
      <c r="A132" s="76"/>
      <c r="B132" s="32"/>
      <c r="C132" s="32"/>
      <c r="D132" s="32"/>
      <c r="E132" s="16"/>
      <c r="F132" s="78"/>
      <c r="G132" s="16"/>
      <c r="H132" s="103"/>
      <c r="I132" s="103"/>
      <c r="J132" s="103"/>
      <c r="K132" s="103"/>
      <c r="L132" s="103"/>
      <c r="M132" s="103"/>
      <c r="N132" s="103"/>
      <c r="O132" s="103"/>
      <c r="P132" s="16"/>
      <c r="Q132" s="100"/>
      <c r="R132" s="16"/>
    </row>
    <row r="133" spans="1:18" ht="12.75">
      <c r="A133" s="76"/>
      <c r="B133" s="32"/>
      <c r="C133" s="32"/>
      <c r="D133" s="32"/>
      <c r="E133" s="16"/>
      <c r="F133" s="78"/>
      <c r="G133" s="16"/>
      <c r="H133" s="103"/>
      <c r="I133" s="103"/>
      <c r="J133" s="103"/>
      <c r="K133" s="103"/>
      <c r="L133" s="103"/>
      <c r="M133" s="103"/>
      <c r="N133" s="103"/>
      <c r="O133" s="103"/>
      <c r="P133" s="16"/>
      <c r="Q133" s="100"/>
      <c r="R133" s="16"/>
    </row>
    <row r="134" spans="1:18" ht="12.75">
      <c r="A134" s="76"/>
      <c r="B134" s="32"/>
      <c r="C134" s="32"/>
      <c r="D134" s="32"/>
      <c r="E134" s="16"/>
      <c r="F134" s="78"/>
      <c r="G134" s="16"/>
      <c r="H134" s="103"/>
      <c r="I134" s="103"/>
      <c r="J134" s="103"/>
      <c r="K134" s="103"/>
      <c r="L134" s="103"/>
      <c r="M134" s="103"/>
      <c r="N134" s="103"/>
      <c r="O134" s="103"/>
      <c r="P134" s="16"/>
      <c r="Q134" s="100"/>
      <c r="R134" s="16"/>
    </row>
    <row r="135" spans="1:18" ht="12.75">
      <c r="A135" s="76"/>
      <c r="B135" s="32"/>
      <c r="C135" s="32"/>
      <c r="D135" s="32"/>
      <c r="E135" s="16"/>
      <c r="F135" s="78"/>
      <c r="G135" s="16"/>
      <c r="H135" s="103"/>
      <c r="I135" s="103"/>
      <c r="J135" s="103"/>
      <c r="K135" s="103"/>
      <c r="L135" s="103"/>
      <c r="M135" s="103"/>
      <c r="N135" s="103"/>
      <c r="O135" s="103"/>
      <c r="P135" s="16"/>
      <c r="Q135" s="100"/>
      <c r="R135" s="16"/>
    </row>
    <row r="136" spans="1:18" ht="12.75">
      <c r="A136" s="76"/>
      <c r="B136" s="32"/>
      <c r="C136" s="32"/>
      <c r="D136" s="32"/>
      <c r="E136" s="16"/>
      <c r="F136" s="78"/>
      <c r="G136" s="16"/>
      <c r="H136" s="103"/>
      <c r="I136" s="103"/>
      <c r="J136" s="103"/>
      <c r="K136" s="103"/>
      <c r="L136" s="103"/>
      <c r="M136" s="103"/>
      <c r="N136" s="103"/>
      <c r="O136" s="103"/>
      <c r="P136" s="16"/>
      <c r="Q136" s="100"/>
      <c r="R136" s="16"/>
    </row>
    <row r="137" spans="1:18" ht="12.75">
      <c r="A137" s="76"/>
      <c r="B137" s="32"/>
      <c r="C137" s="32"/>
      <c r="D137" s="32"/>
      <c r="E137" s="16"/>
      <c r="F137" s="78"/>
      <c r="G137" s="16"/>
      <c r="H137" s="103"/>
      <c r="I137" s="103"/>
      <c r="J137" s="103"/>
      <c r="K137" s="103"/>
      <c r="L137" s="103"/>
      <c r="M137" s="103"/>
      <c r="N137" s="103"/>
      <c r="O137" s="103"/>
      <c r="P137" s="16"/>
      <c r="Q137" s="100"/>
      <c r="R137" s="16"/>
    </row>
    <row r="138" spans="1:18" ht="12.75">
      <c r="A138" s="76"/>
      <c r="B138" s="32"/>
      <c r="C138" s="32"/>
      <c r="D138" s="32"/>
      <c r="E138" s="16"/>
      <c r="F138" s="78"/>
      <c r="G138" s="16"/>
      <c r="H138" s="103"/>
      <c r="I138" s="103"/>
      <c r="J138" s="103"/>
      <c r="K138" s="103"/>
      <c r="L138" s="103"/>
      <c r="M138" s="103"/>
      <c r="N138" s="103"/>
      <c r="O138" s="103"/>
      <c r="P138" s="16"/>
      <c r="Q138" s="100"/>
      <c r="R138" s="16"/>
    </row>
    <row r="139" spans="1:18" ht="12.75">
      <c r="A139" s="76"/>
      <c r="B139" s="32"/>
      <c r="C139" s="32"/>
      <c r="D139" s="32"/>
      <c r="E139" s="16"/>
      <c r="F139" s="78"/>
      <c r="G139" s="16"/>
      <c r="H139" s="103"/>
      <c r="I139" s="103"/>
      <c r="J139" s="103"/>
      <c r="K139" s="103"/>
      <c r="L139" s="103"/>
      <c r="M139" s="103"/>
      <c r="N139" s="103"/>
      <c r="O139" s="103"/>
      <c r="P139" s="16"/>
      <c r="Q139" s="100"/>
      <c r="R139" s="16"/>
    </row>
    <row r="140" spans="1:18" ht="12.75">
      <c r="A140" s="76"/>
      <c r="B140" s="32"/>
      <c r="C140" s="32"/>
      <c r="D140" s="32"/>
      <c r="E140" s="16"/>
      <c r="F140" s="78"/>
      <c r="G140" s="16"/>
      <c r="H140" s="103"/>
      <c r="I140" s="103"/>
      <c r="J140" s="103"/>
      <c r="K140" s="103"/>
      <c r="L140" s="103"/>
      <c r="M140" s="103"/>
      <c r="N140" s="103"/>
      <c r="O140" s="103"/>
      <c r="P140" s="16"/>
      <c r="Q140" s="100"/>
      <c r="R140" s="16"/>
    </row>
    <row r="141" spans="1:18" ht="12.75">
      <c r="A141" s="76"/>
      <c r="B141" s="32"/>
      <c r="C141" s="32"/>
      <c r="D141" s="32"/>
      <c r="E141" s="16"/>
      <c r="F141" s="78"/>
      <c r="G141" s="16"/>
      <c r="H141" s="103"/>
      <c r="I141" s="103"/>
      <c r="J141" s="103"/>
      <c r="K141" s="103"/>
      <c r="L141" s="103"/>
      <c r="M141" s="103"/>
      <c r="N141" s="103"/>
      <c r="O141" s="103"/>
      <c r="P141" s="16"/>
      <c r="Q141" s="100"/>
      <c r="R141" s="16"/>
    </row>
    <row r="142" spans="1:18" ht="12.75">
      <c r="A142" s="76"/>
      <c r="B142" s="32"/>
      <c r="C142" s="32"/>
      <c r="D142" s="32"/>
      <c r="E142" s="16"/>
      <c r="F142" s="78"/>
      <c r="G142" s="16"/>
      <c r="H142" s="103"/>
      <c r="I142" s="103"/>
      <c r="J142" s="103"/>
      <c r="K142" s="103"/>
      <c r="L142" s="103"/>
      <c r="M142" s="103"/>
      <c r="N142" s="103"/>
      <c r="O142" s="103"/>
      <c r="P142" s="16"/>
      <c r="Q142" s="100"/>
      <c r="R142" s="16"/>
    </row>
    <row r="143" spans="1:18" ht="12.75">
      <c r="A143" s="76"/>
      <c r="B143" s="32"/>
      <c r="C143" s="32"/>
      <c r="D143" s="32"/>
      <c r="E143" s="16"/>
      <c r="F143" s="78"/>
      <c r="G143" s="16"/>
      <c r="H143" s="103"/>
      <c r="I143" s="103"/>
      <c r="J143" s="103"/>
      <c r="K143" s="103"/>
      <c r="L143" s="103"/>
      <c r="M143" s="103"/>
      <c r="N143" s="103"/>
      <c r="O143" s="103"/>
      <c r="P143" s="16"/>
      <c r="Q143" s="100"/>
      <c r="R143" s="16"/>
    </row>
    <row r="144" spans="1:18" ht="12.75">
      <c r="A144" s="76"/>
      <c r="B144" s="32"/>
      <c r="C144" s="32"/>
      <c r="D144" s="32"/>
      <c r="E144" s="16"/>
      <c r="F144" s="78"/>
      <c r="G144" s="16"/>
      <c r="H144" s="103"/>
      <c r="I144" s="103"/>
      <c r="J144" s="103"/>
      <c r="K144" s="103"/>
      <c r="L144" s="103"/>
      <c r="M144" s="103"/>
      <c r="N144" s="103"/>
      <c r="O144" s="103"/>
      <c r="P144" s="16"/>
      <c r="Q144" s="100"/>
      <c r="R144" s="16"/>
    </row>
    <row r="145" spans="1:18" ht="12.75">
      <c r="A145" s="76"/>
      <c r="B145" s="32"/>
      <c r="C145" s="32"/>
      <c r="D145" s="32"/>
      <c r="E145" s="16"/>
      <c r="F145" s="78"/>
      <c r="G145" s="16"/>
      <c r="H145" s="103"/>
      <c r="I145" s="103"/>
      <c r="J145" s="103"/>
      <c r="K145" s="103"/>
      <c r="L145" s="103"/>
      <c r="M145" s="103"/>
      <c r="N145" s="103"/>
      <c r="O145" s="103"/>
      <c r="P145" s="16"/>
      <c r="Q145" s="100"/>
      <c r="R145" s="16"/>
    </row>
    <row r="146" spans="1:18" ht="12.75">
      <c r="A146" s="76"/>
      <c r="B146" s="32"/>
      <c r="C146" s="32"/>
      <c r="D146" s="32"/>
      <c r="E146" s="16"/>
      <c r="F146" s="78"/>
      <c r="G146" s="16"/>
      <c r="H146" s="103"/>
      <c r="I146" s="103"/>
      <c r="J146" s="103"/>
      <c r="K146" s="103"/>
      <c r="L146" s="103"/>
      <c r="M146" s="103"/>
      <c r="N146" s="103"/>
      <c r="O146" s="103"/>
      <c r="P146" s="16"/>
      <c r="Q146" s="100"/>
      <c r="R146" s="16"/>
    </row>
    <row r="147" spans="1:18" ht="12.75">
      <c r="A147" s="76"/>
      <c r="B147" s="32"/>
      <c r="C147" s="32"/>
      <c r="D147" s="32"/>
      <c r="E147" s="16"/>
      <c r="F147" s="78"/>
      <c r="G147" s="16"/>
      <c r="H147" s="103"/>
      <c r="I147" s="103"/>
      <c r="J147" s="103"/>
      <c r="K147" s="103"/>
      <c r="L147" s="103"/>
      <c r="M147" s="103"/>
      <c r="N147" s="103"/>
      <c r="O147" s="103"/>
      <c r="P147" s="16"/>
      <c r="Q147" s="100"/>
      <c r="R147" s="16"/>
    </row>
    <row r="148" spans="1:18" ht="12.75">
      <c r="A148" s="76"/>
      <c r="B148" s="32"/>
      <c r="C148" s="32"/>
      <c r="D148" s="32"/>
      <c r="E148" s="16"/>
      <c r="F148" s="78"/>
      <c r="G148" s="16"/>
      <c r="H148" s="103"/>
      <c r="I148" s="103"/>
      <c r="J148" s="103"/>
      <c r="K148" s="103"/>
      <c r="L148" s="103"/>
      <c r="M148" s="103"/>
      <c r="N148" s="103"/>
      <c r="O148" s="103"/>
      <c r="P148" s="16"/>
      <c r="Q148" s="100"/>
      <c r="R148" s="16"/>
    </row>
    <row r="149" spans="1:18" ht="12.75">
      <c r="A149" s="76"/>
      <c r="B149" s="32"/>
      <c r="C149" s="32"/>
      <c r="D149" s="32"/>
      <c r="E149" s="16"/>
      <c r="F149" s="78"/>
      <c r="G149" s="16"/>
      <c r="H149" s="103"/>
      <c r="I149" s="103"/>
      <c r="J149" s="103"/>
      <c r="K149" s="103"/>
      <c r="L149" s="103"/>
      <c r="M149" s="103"/>
      <c r="N149" s="103"/>
      <c r="O149" s="103"/>
      <c r="P149" s="16"/>
      <c r="Q149" s="100"/>
      <c r="R149" s="16"/>
    </row>
    <row r="150" spans="1:18" ht="12.75">
      <c r="A150" s="76"/>
      <c r="B150" s="32"/>
      <c r="C150" s="32"/>
      <c r="D150" s="32"/>
      <c r="E150" s="16"/>
      <c r="F150" s="78"/>
      <c r="G150" s="16"/>
      <c r="H150" s="103"/>
      <c r="I150" s="103"/>
      <c r="J150" s="103"/>
      <c r="K150" s="103"/>
      <c r="L150" s="103"/>
      <c r="M150" s="103"/>
      <c r="N150" s="103"/>
      <c r="O150" s="103"/>
      <c r="P150" s="16"/>
      <c r="Q150" s="100"/>
      <c r="R150" s="16"/>
    </row>
    <row r="151" spans="1:18" ht="12.75">
      <c r="A151" s="76"/>
      <c r="B151" s="32"/>
      <c r="C151" s="32"/>
      <c r="D151" s="32"/>
      <c r="E151" s="16"/>
      <c r="F151" s="78"/>
      <c r="G151" s="16"/>
      <c r="H151" s="103"/>
      <c r="I151" s="103"/>
      <c r="J151" s="103"/>
      <c r="K151" s="103"/>
      <c r="L151" s="103"/>
      <c r="M151" s="103"/>
      <c r="N151" s="103"/>
      <c r="O151" s="103"/>
      <c r="P151" s="16"/>
      <c r="Q151" s="100"/>
      <c r="R151" s="16"/>
    </row>
    <row r="152" spans="1:18" ht="12.75">
      <c r="A152" s="76"/>
      <c r="B152" s="32"/>
      <c r="C152" s="32"/>
      <c r="D152" s="32"/>
      <c r="E152" s="16"/>
      <c r="F152" s="78"/>
      <c r="G152" s="16"/>
      <c r="H152" s="103"/>
      <c r="I152" s="103"/>
      <c r="J152" s="103"/>
      <c r="K152" s="103"/>
      <c r="L152" s="103"/>
      <c r="M152" s="103"/>
      <c r="N152" s="103"/>
      <c r="O152" s="103"/>
      <c r="P152" s="16"/>
      <c r="Q152" s="100"/>
      <c r="R152" s="16"/>
    </row>
    <row r="153" spans="1:18" ht="12.75">
      <c r="A153" s="76"/>
      <c r="B153" s="32"/>
      <c r="C153" s="32"/>
      <c r="D153" s="32"/>
      <c r="E153" s="16"/>
      <c r="F153" s="78"/>
      <c r="G153" s="16"/>
      <c r="H153" s="103"/>
      <c r="I153" s="103"/>
      <c r="J153" s="103"/>
      <c r="K153" s="103"/>
      <c r="L153" s="103"/>
      <c r="M153" s="103"/>
      <c r="N153" s="103"/>
      <c r="O153" s="103"/>
      <c r="P153" s="16"/>
      <c r="Q153" s="100"/>
      <c r="R153" s="16"/>
    </row>
    <row r="154" spans="1:18" ht="12.75">
      <c r="A154" s="76"/>
      <c r="B154" s="32"/>
      <c r="C154" s="32"/>
      <c r="D154" s="32"/>
      <c r="E154" s="16"/>
      <c r="F154" s="78"/>
      <c r="G154" s="16"/>
      <c r="H154" s="103"/>
      <c r="I154" s="103"/>
      <c r="J154" s="103"/>
      <c r="K154" s="103"/>
      <c r="L154" s="103"/>
      <c r="M154" s="103"/>
      <c r="N154" s="103"/>
      <c r="O154" s="103"/>
      <c r="P154" s="16"/>
      <c r="Q154" s="100"/>
      <c r="R154" s="16"/>
    </row>
    <row r="155" spans="1:18" ht="12.75">
      <c r="A155" s="76"/>
      <c r="B155" s="32"/>
      <c r="C155" s="32"/>
      <c r="D155" s="32"/>
      <c r="E155" s="16"/>
      <c r="F155" s="78"/>
      <c r="G155" s="16"/>
      <c r="H155" s="103"/>
      <c r="I155" s="103"/>
      <c r="J155" s="103"/>
      <c r="K155" s="103"/>
      <c r="L155" s="103"/>
      <c r="M155" s="103"/>
      <c r="N155" s="103"/>
      <c r="O155" s="103"/>
      <c r="P155" s="16"/>
      <c r="Q155" s="100"/>
      <c r="R155" s="16"/>
    </row>
    <row r="156" spans="1:18" ht="12.75">
      <c r="A156" s="76"/>
      <c r="B156" s="32"/>
      <c r="C156" s="32"/>
      <c r="D156" s="32"/>
      <c r="E156" s="16"/>
      <c r="F156" s="78"/>
      <c r="G156" s="16"/>
      <c r="H156" s="103"/>
      <c r="I156" s="103"/>
      <c r="J156" s="103"/>
      <c r="K156" s="103"/>
      <c r="L156" s="103"/>
      <c r="M156" s="103"/>
      <c r="N156" s="103"/>
      <c r="O156" s="103"/>
      <c r="P156" s="16"/>
      <c r="Q156" s="100"/>
      <c r="R156" s="16"/>
    </row>
    <row r="157" spans="1:18" ht="12.75">
      <c r="A157" s="76"/>
      <c r="B157" s="32"/>
      <c r="C157" s="32"/>
      <c r="D157" s="32"/>
      <c r="E157" s="16"/>
      <c r="F157" s="78"/>
      <c r="G157" s="16"/>
      <c r="H157" s="103"/>
      <c r="I157" s="103"/>
      <c r="J157" s="103"/>
      <c r="K157" s="103"/>
      <c r="L157" s="103"/>
      <c r="M157" s="103"/>
      <c r="N157" s="103"/>
      <c r="O157" s="103"/>
      <c r="P157" s="16"/>
      <c r="Q157" s="100"/>
      <c r="R157" s="16"/>
    </row>
    <row r="158" spans="1:18" ht="12.75">
      <c r="A158" s="76"/>
      <c r="B158" s="32"/>
      <c r="C158" s="32"/>
      <c r="D158" s="32"/>
      <c r="E158" s="16"/>
      <c r="F158" s="78"/>
      <c r="G158" s="16"/>
      <c r="H158" s="103"/>
      <c r="I158" s="103"/>
      <c r="J158" s="103"/>
      <c r="K158" s="103"/>
      <c r="L158" s="103"/>
      <c r="M158" s="103"/>
      <c r="N158" s="103"/>
      <c r="O158" s="103"/>
      <c r="P158" s="16"/>
      <c r="Q158" s="100"/>
      <c r="R158" s="16"/>
    </row>
    <row r="159" spans="1:18" ht="12.75">
      <c r="A159" s="76"/>
      <c r="B159" s="32"/>
      <c r="C159" s="32"/>
      <c r="D159" s="32"/>
      <c r="E159" s="16"/>
      <c r="F159" s="78"/>
      <c r="G159" s="16"/>
      <c r="H159" s="103"/>
      <c r="I159" s="103"/>
      <c r="J159" s="103"/>
      <c r="K159" s="103"/>
      <c r="L159" s="103"/>
      <c r="M159" s="103"/>
      <c r="N159" s="103"/>
      <c r="O159" s="103"/>
      <c r="P159" s="16"/>
      <c r="Q159" s="100"/>
      <c r="R159" s="16"/>
    </row>
    <row r="160" spans="1:18" ht="12.75">
      <c r="A160" s="76"/>
      <c r="B160" s="32"/>
      <c r="C160" s="32"/>
      <c r="D160" s="32"/>
      <c r="E160" s="16"/>
      <c r="F160" s="78"/>
      <c r="G160" s="16"/>
      <c r="H160" s="103"/>
      <c r="I160" s="103"/>
      <c r="J160" s="103"/>
      <c r="K160" s="103"/>
      <c r="L160" s="103"/>
      <c r="M160" s="103"/>
      <c r="N160" s="103"/>
      <c r="O160" s="103"/>
      <c r="P160" s="16"/>
      <c r="Q160" s="100"/>
      <c r="R160" s="16"/>
    </row>
    <row r="161" spans="1:18" ht="12.75">
      <c r="A161" s="76"/>
      <c r="B161" s="32"/>
      <c r="C161" s="32"/>
      <c r="D161" s="32"/>
      <c r="E161" s="16"/>
      <c r="F161" s="78"/>
      <c r="G161" s="16"/>
      <c r="H161" s="103"/>
      <c r="I161" s="103"/>
      <c r="J161" s="103"/>
      <c r="K161" s="103"/>
      <c r="L161" s="103"/>
      <c r="M161" s="103"/>
      <c r="N161" s="103"/>
      <c r="O161" s="103"/>
      <c r="P161" s="16"/>
      <c r="Q161" s="100"/>
      <c r="R161" s="16"/>
    </row>
    <row r="162" spans="1:18" ht="12.75">
      <c r="A162" s="76"/>
      <c r="B162" s="32"/>
      <c r="C162" s="32"/>
      <c r="D162" s="32"/>
      <c r="E162" s="16"/>
      <c r="F162" s="78"/>
      <c r="G162" s="16"/>
      <c r="H162" s="103"/>
      <c r="I162" s="103"/>
      <c r="J162" s="103"/>
      <c r="K162" s="103"/>
      <c r="L162" s="103"/>
      <c r="M162" s="103"/>
      <c r="N162" s="103"/>
      <c r="O162" s="103"/>
      <c r="P162" s="16"/>
      <c r="Q162" s="100"/>
      <c r="R162" s="16"/>
    </row>
    <row r="163" spans="1:18" ht="12.75">
      <c r="A163" s="76"/>
      <c r="B163" s="32"/>
      <c r="C163" s="32"/>
      <c r="D163" s="32"/>
      <c r="E163" s="16"/>
      <c r="F163" s="78"/>
      <c r="G163" s="16"/>
      <c r="H163" s="103"/>
      <c r="I163" s="103"/>
      <c r="J163" s="103"/>
      <c r="K163" s="103"/>
      <c r="L163" s="103"/>
      <c r="M163" s="103"/>
      <c r="N163" s="103"/>
      <c r="O163" s="103"/>
      <c r="P163" s="16"/>
      <c r="Q163" s="100"/>
      <c r="R163" s="16"/>
    </row>
    <row r="164" spans="1:18" ht="12.75">
      <c r="A164" s="76"/>
      <c r="B164" s="32"/>
      <c r="C164" s="32"/>
      <c r="D164" s="32"/>
      <c r="E164" s="16"/>
      <c r="F164" s="78"/>
      <c r="G164" s="16"/>
      <c r="H164" s="103"/>
      <c r="I164" s="103"/>
      <c r="J164" s="103"/>
      <c r="K164" s="103"/>
      <c r="L164" s="103"/>
      <c r="M164" s="103"/>
      <c r="N164" s="103"/>
      <c r="O164" s="103"/>
      <c r="P164" s="16"/>
      <c r="Q164" s="100"/>
      <c r="R164" s="16"/>
    </row>
    <row r="165" spans="1:18" ht="12.75">
      <c r="A165" s="76"/>
      <c r="B165" s="32"/>
      <c r="C165" s="32"/>
      <c r="D165" s="32"/>
      <c r="E165" s="16"/>
      <c r="F165" s="78"/>
      <c r="G165" s="16"/>
      <c r="H165" s="103"/>
      <c r="I165" s="103"/>
      <c r="J165" s="103"/>
      <c r="K165" s="103"/>
      <c r="L165" s="103"/>
      <c r="M165" s="103"/>
      <c r="N165" s="103"/>
      <c r="O165" s="103"/>
      <c r="P165" s="16"/>
      <c r="Q165" s="100"/>
      <c r="R165" s="16"/>
    </row>
    <row r="166" spans="1:18" ht="12.75">
      <c r="A166" s="76"/>
      <c r="B166" s="32"/>
      <c r="C166" s="32"/>
      <c r="D166" s="32"/>
      <c r="E166" s="16"/>
      <c r="F166" s="78"/>
      <c r="G166" s="16"/>
      <c r="H166" s="103"/>
      <c r="I166" s="103"/>
      <c r="J166" s="103"/>
      <c r="K166" s="103"/>
      <c r="L166" s="103"/>
      <c r="M166" s="103"/>
      <c r="N166" s="103"/>
      <c r="O166" s="103"/>
      <c r="P166" s="16"/>
      <c r="Q166" s="100"/>
      <c r="R166" s="16"/>
    </row>
    <row r="167" spans="1:18" ht="12.75">
      <c r="A167" s="76"/>
      <c r="B167" s="32"/>
      <c r="C167" s="32"/>
      <c r="D167" s="32"/>
      <c r="E167" s="16"/>
      <c r="F167" s="78"/>
      <c r="G167" s="16"/>
      <c r="H167" s="103"/>
      <c r="I167" s="103"/>
      <c r="J167" s="103"/>
      <c r="K167" s="103"/>
      <c r="L167" s="103"/>
      <c r="M167" s="103"/>
      <c r="N167" s="103"/>
      <c r="O167" s="103"/>
      <c r="P167" s="16"/>
      <c r="Q167" s="100"/>
      <c r="R167" s="16"/>
    </row>
    <row r="168" spans="1:18" ht="12.75">
      <c r="A168" s="76"/>
      <c r="B168" s="32"/>
      <c r="C168" s="32"/>
      <c r="D168" s="32"/>
      <c r="E168" s="16"/>
      <c r="F168" s="78"/>
      <c r="G168" s="16"/>
      <c r="H168" s="103"/>
      <c r="I168" s="103"/>
      <c r="J168" s="103"/>
      <c r="K168" s="103"/>
      <c r="L168" s="103"/>
      <c r="M168" s="103"/>
      <c r="N168" s="103"/>
      <c r="O168" s="103"/>
      <c r="P168" s="16"/>
      <c r="Q168" s="100"/>
      <c r="R168" s="16"/>
    </row>
    <row r="169" spans="1:18" ht="12.75">
      <c r="A169" s="76"/>
      <c r="B169" s="32"/>
      <c r="C169" s="32"/>
      <c r="D169" s="32"/>
      <c r="E169" s="16"/>
      <c r="F169" s="78"/>
      <c r="G169" s="16"/>
      <c r="H169" s="103"/>
      <c r="I169" s="103"/>
      <c r="J169" s="103"/>
      <c r="K169" s="103"/>
      <c r="L169" s="103"/>
      <c r="M169" s="103"/>
      <c r="N169" s="103"/>
      <c r="O169" s="103"/>
      <c r="P169" s="16"/>
      <c r="Q169" s="100"/>
      <c r="R169" s="16"/>
    </row>
    <row r="170" spans="1:18" ht="12.75">
      <c r="A170" s="76"/>
      <c r="B170" s="32"/>
      <c r="C170" s="32"/>
      <c r="D170" s="32"/>
      <c r="E170" s="16"/>
      <c r="F170" s="78"/>
      <c r="G170" s="16"/>
      <c r="H170" s="103"/>
      <c r="I170" s="103"/>
      <c r="J170" s="103"/>
      <c r="K170" s="103"/>
      <c r="L170" s="103"/>
      <c r="M170" s="103"/>
      <c r="N170" s="103"/>
      <c r="O170" s="103"/>
      <c r="P170" s="16"/>
      <c r="Q170" s="100"/>
      <c r="R170" s="16"/>
    </row>
    <row r="171" spans="1:18" ht="12.75">
      <c r="A171" s="76"/>
      <c r="B171" s="32"/>
      <c r="C171" s="32"/>
      <c r="D171" s="32"/>
      <c r="E171" s="16"/>
      <c r="F171" s="78"/>
      <c r="G171" s="16"/>
      <c r="H171" s="103"/>
      <c r="I171" s="103"/>
      <c r="J171" s="103"/>
      <c r="K171" s="103"/>
      <c r="L171" s="103"/>
      <c r="M171" s="103"/>
      <c r="N171" s="103"/>
      <c r="O171" s="103"/>
      <c r="P171" s="16"/>
      <c r="Q171" s="100"/>
      <c r="R171" s="16"/>
    </row>
    <row r="172" spans="1:18" ht="12.75">
      <c r="A172" s="76"/>
      <c r="B172" s="32"/>
      <c r="C172" s="32"/>
      <c r="D172" s="32"/>
      <c r="E172" s="16"/>
      <c r="F172" s="78"/>
      <c r="G172" s="16"/>
      <c r="H172" s="103"/>
      <c r="I172" s="103"/>
      <c r="J172" s="103"/>
      <c r="K172" s="103"/>
      <c r="L172" s="103"/>
      <c r="M172" s="103"/>
      <c r="N172" s="103"/>
      <c r="O172" s="103"/>
      <c r="P172" s="16"/>
      <c r="Q172" s="100"/>
      <c r="R172" s="16"/>
    </row>
    <row r="173" spans="1:18" ht="12.75">
      <c r="A173" s="76"/>
      <c r="B173" s="32"/>
      <c r="C173" s="32"/>
      <c r="D173" s="32"/>
      <c r="E173" s="16"/>
      <c r="F173" s="78"/>
      <c r="G173" s="16"/>
      <c r="H173" s="103"/>
      <c r="I173" s="103"/>
      <c r="J173" s="103"/>
      <c r="K173" s="103"/>
      <c r="L173" s="103"/>
      <c r="M173" s="103"/>
      <c r="N173" s="103"/>
      <c r="O173" s="103"/>
      <c r="P173" s="16"/>
      <c r="Q173" s="100"/>
      <c r="R173" s="16"/>
    </row>
    <row r="174" spans="1:18" ht="12.75">
      <c r="A174" s="76"/>
      <c r="B174" s="32"/>
      <c r="C174" s="32"/>
      <c r="D174" s="32"/>
      <c r="E174" s="16"/>
      <c r="F174" s="78"/>
      <c r="G174" s="16"/>
      <c r="H174" s="103"/>
      <c r="I174" s="103"/>
      <c r="J174" s="103"/>
      <c r="K174" s="103"/>
      <c r="L174" s="103"/>
      <c r="M174" s="103"/>
      <c r="N174" s="103"/>
      <c r="O174" s="103"/>
      <c r="P174" s="16"/>
      <c r="Q174" s="100"/>
      <c r="R174" s="16"/>
    </row>
    <row r="175" spans="1:18" ht="12.75">
      <c r="A175" s="76"/>
      <c r="B175" s="32"/>
      <c r="C175" s="32"/>
      <c r="D175" s="32"/>
      <c r="E175" s="16"/>
      <c r="F175" s="78"/>
      <c r="G175" s="16"/>
      <c r="H175" s="103"/>
      <c r="I175" s="103"/>
      <c r="J175" s="103"/>
      <c r="K175" s="103"/>
      <c r="L175" s="103"/>
      <c r="M175" s="103"/>
      <c r="N175" s="103"/>
      <c r="O175" s="103"/>
      <c r="P175" s="16"/>
      <c r="Q175" s="100"/>
      <c r="R175" s="16"/>
    </row>
    <row r="176" spans="1:18" ht="12.75">
      <c r="A176" s="76"/>
      <c r="B176" s="32"/>
      <c r="C176" s="32"/>
      <c r="D176" s="32"/>
      <c r="E176" s="16"/>
      <c r="F176" s="78"/>
      <c r="G176" s="16"/>
      <c r="H176" s="103"/>
      <c r="I176" s="103"/>
      <c r="J176" s="103"/>
      <c r="K176" s="103"/>
      <c r="L176" s="103"/>
      <c r="M176" s="103"/>
      <c r="N176" s="103"/>
      <c r="O176" s="103"/>
      <c r="P176" s="16"/>
      <c r="Q176" s="100"/>
      <c r="R176" s="16"/>
    </row>
    <row r="177" spans="1:18" ht="12.75">
      <c r="A177" s="76"/>
      <c r="B177" s="32"/>
      <c r="C177" s="32"/>
      <c r="D177" s="32"/>
      <c r="E177" s="16"/>
      <c r="F177" s="78"/>
      <c r="G177" s="16"/>
      <c r="H177" s="103"/>
      <c r="I177" s="103"/>
      <c r="J177" s="103"/>
      <c r="K177" s="103"/>
      <c r="L177" s="103"/>
      <c r="M177" s="103"/>
      <c r="N177" s="103"/>
      <c r="O177" s="103"/>
      <c r="P177" s="16"/>
      <c r="Q177" s="100"/>
      <c r="R177" s="16"/>
    </row>
    <row r="178" spans="1:18" ht="12.75">
      <c r="A178" s="76"/>
      <c r="B178" s="32"/>
      <c r="C178" s="32"/>
      <c r="D178" s="32"/>
      <c r="E178" s="16"/>
      <c r="F178" s="78"/>
      <c r="G178" s="16"/>
      <c r="H178" s="103"/>
      <c r="I178" s="103"/>
      <c r="J178" s="103"/>
      <c r="K178" s="103"/>
      <c r="L178" s="103"/>
      <c r="M178" s="103"/>
      <c r="N178" s="103"/>
      <c r="O178" s="103"/>
      <c r="P178" s="16"/>
      <c r="Q178" s="100"/>
      <c r="R178" s="16"/>
    </row>
    <row r="179" spans="1:18" ht="12.75">
      <c r="A179" s="76"/>
      <c r="B179" s="32"/>
      <c r="C179" s="32"/>
      <c r="D179" s="32"/>
      <c r="E179" s="16"/>
      <c r="F179" s="78"/>
      <c r="G179" s="16"/>
      <c r="H179" s="103"/>
      <c r="I179" s="103"/>
      <c r="J179" s="103"/>
      <c r="K179" s="103"/>
      <c r="L179" s="103"/>
      <c r="M179" s="103"/>
      <c r="N179" s="103"/>
      <c r="O179" s="103"/>
      <c r="P179" s="16"/>
      <c r="Q179" s="100"/>
      <c r="R179" s="16"/>
    </row>
    <row r="180" spans="1:18" ht="12.75">
      <c r="A180" s="76"/>
      <c r="B180" s="32"/>
      <c r="C180" s="32"/>
      <c r="D180" s="32"/>
      <c r="E180" s="16"/>
      <c r="F180" s="78"/>
      <c r="G180" s="16"/>
      <c r="H180" s="103"/>
      <c r="I180" s="103"/>
      <c r="J180" s="103"/>
      <c r="K180" s="103"/>
      <c r="L180" s="103"/>
      <c r="M180" s="103"/>
      <c r="N180" s="103"/>
      <c r="O180" s="103"/>
      <c r="P180" s="16"/>
      <c r="Q180" s="100"/>
      <c r="R180" s="16"/>
    </row>
    <row r="181" spans="1:18" ht="12.75">
      <c r="A181" s="76"/>
      <c r="B181" s="32"/>
      <c r="C181" s="32"/>
      <c r="D181" s="32"/>
      <c r="E181" s="16"/>
      <c r="F181" s="78"/>
      <c r="G181" s="16"/>
      <c r="H181" s="103"/>
      <c r="I181" s="103"/>
      <c r="J181" s="103"/>
      <c r="K181" s="103"/>
      <c r="L181" s="103"/>
      <c r="M181" s="103"/>
      <c r="N181" s="103"/>
      <c r="O181" s="103"/>
      <c r="P181" s="16"/>
      <c r="Q181" s="100"/>
      <c r="R181" s="16"/>
    </row>
    <row r="182" spans="1:18" ht="12.75">
      <c r="A182" s="76"/>
      <c r="B182" s="32"/>
      <c r="C182" s="32"/>
      <c r="D182" s="32"/>
      <c r="E182" s="16"/>
      <c r="F182" s="78"/>
      <c r="G182" s="16"/>
      <c r="H182" s="103"/>
      <c r="I182" s="103"/>
      <c r="J182" s="103"/>
      <c r="K182" s="103"/>
      <c r="L182" s="103"/>
      <c r="M182" s="103"/>
      <c r="N182" s="103"/>
      <c r="O182" s="103"/>
      <c r="P182" s="16"/>
      <c r="Q182" s="100"/>
      <c r="R182" s="16"/>
    </row>
    <row r="183" spans="1:18" ht="12.75">
      <c r="A183" s="76"/>
      <c r="B183" s="32"/>
      <c r="C183" s="32"/>
      <c r="D183" s="32"/>
      <c r="E183" s="16"/>
      <c r="F183" s="78"/>
      <c r="G183" s="16"/>
      <c r="H183" s="103"/>
      <c r="I183" s="103"/>
      <c r="J183" s="103"/>
      <c r="K183" s="103"/>
      <c r="L183" s="103"/>
      <c r="M183" s="103"/>
      <c r="N183" s="103"/>
      <c r="O183" s="103"/>
      <c r="P183" s="16"/>
      <c r="Q183" s="100"/>
      <c r="R183" s="16"/>
    </row>
    <row r="184" spans="1:18" ht="12.75">
      <c r="A184" s="76"/>
      <c r="B184" s="32"/>
      <c r="C184" s="32"/>
      <c r="D184" s="32"/>
      <c r="E184" s="16"/>
      <c r="F184" s="78"/>
      <c r="G184" s="16"/>
      <c r="H184" s="103"/>
      <c r="I184" s="103"/>
      <c r="J184" s="103"/>
      <c r="K184" s="103"/>
      <c r="L184" s="103"/>
      <c r="M184" s="103"/>
      <c r="N184" s="103"/>
      <c r="O184" s="103"/>
      <c r="P184" s="16"/>
      <c r="Q184" s="100"/>
      <c r="R184" s="16"/>
    </row>
    <row r="185" spans="1:18" ht="12.75">
      <c r="A185" s="76"/>
      <c r="B185" s="32"/>
      <c r="C185" s="32"/>
      <c r="D185" s="32"/>
      <c r="E185" s="16"/>
      <c r="F185" s="78"/>
      <c r="G185" s="16"/>
      <c r="H185" s="103"/>
      <c r="I185" s="103"/>
      <c r="J185" s="103"/>
      <c r="K185" s="103"/>
      <c r="L185" s="103"/>
      <c r="M185" s="103"/>
      <c r="N185" s="103"/>
      <c r="O185" s="103"/>
      <c r="P185" s="16"/>
      <c r="Q185" s="100"/>
      <c r="R185" s="16"/>
    </row>
    <row r="186" spans="1:18" ht="12.75">
      <c r="A186" s="76"/>
      <c r="B186" s="32"/>
      <c r="C186" s="32"/>
      <c r="D186" s="32"/>
      <c r="E186" s="16"/>
      <c r="F186" s="78"/>
      <c r="G186" s="16"/>
      <c r="H186" s="103"/>
      <c r="I186" s="103"/>
      <c r="J186" s="103"/>
      <c r="K186" s="103"/>
      <c r="L186" s="103"/>
      <c r="M186" s="103"/>
      <c r="N186" s="103"/>
      <c r="O186" s="103"/>
      <c r="P186" s="16"/>
      <c r="Q186" s="100"/>
      <c r="R186" s="16"/>
    </row>
    <row r="187" spans="1:18" ht="12.75">
      <c r="A187" s="76"/>
      <c r="B187" s="32"/>
      <c r="C187" s="32"/>
      <c r="D187" s="32"/>
      <c r="E187" s="16"/>
      <c r="F187" s="78"/>
      <c r="G187" s="16"/>
      <c r="H187" s="103"/>
      <c r="I187" s="103"/>
      <c r="J187" s="103"/>
      <c r="K187" s="103"/>
      <c r="L187" s="103"/>
      <c r="M187" s="103"/>
      <c r="N187" s="103"/>
      <c r="O187" s="103"/>
      <c r="P187" s="16"/>
      <c r="Q187" s="100"/>
      <c r="R187" s="16"/>
    </row>
    <row r="188" spans="1:18" ht="12.75">
      <c r="A188" s="76"/>
      <c r="B188" s="32"/>
      <c r="C188" s="32"/>
      <c r="D188" s="32"/>
      <c r="E188" s="16"/>
      <c r="F188" s="78"/>
      <c r="G188" s="16"/>
      <c r="H188" s="103"/>
      <c r="I188" s="103"/>
      <c r="J188" s="103"/>
      <c r="K188" s="103"/>
      <c r="L188" s="103"/>
      <c r="M188" s="103"/>
      <c r="N188" s="103"/>
      <c r="O188" s="103"/>
      <c r="P188" s="16"/>
      <c r="Q188" s="100"/>
      <c r="R188" s="16"/>
    </row>
    <row r="189" spans="1:18" ht="12.75">
      <c r="A189" s="76"/>
      <c r="B189" s="32"/>
      <c r="C189" s="32"/>
      <c r="D189" s="32"/>
      <c r="E189" s="16"/>
      <c r="F189" s="78"/>
      <c r="G189" s="16"/>
      <c r="H189" s="103"/>
      <c r="I189" s="103"/>
      <c r="J189" s="103"/>
      <c r="K189" s="103"/>
      <c r="L189" s="103"/>
      <c r="M189" s="103"/>
      <c r="N189" s="103"/>
      <c r="O189" s="103"/>
      <c r="P189" s="16"/>
      <c r="Q189" s="100"/>
      <c r="R189" s="16"/>
    </row>
    <row r="190" spans="1:18" ht="12.75">
      <c r="A190" s="76"/>
      <c r="B190" s="32"/>
      <c r="C190" s="32"/>
      <c r="D190" s="32"/>
      <c r="E190" s="16"/>
      <c r="F190" s="78"/>
      <c r="G190" s="16"/>
      <c r="H190" s="103"/>
      <c r="I190" s="103"/>
      <c r="J190" s="103"/>
      <c r="K190" s="103"/>
      <c r="L190" s="103"/>
      <c r="M190" s="103"/>
      <c r="N190" s="103"/>
      <c r="O190" s="103"/>
      <c r="P190" s="16"/>
      <c r="Q190" s="100"/>
      <c r="R190" s="16"/>
    </row>
    <row r="191" spans="1:18" ht="12.75">
      <c r="A191" s="76"/>
      <c r="B191" s="32"/>
      <c r="C191" s="32"/>
      <c r="D191" s="32"/>
      <c r="E191" s="16"/>
      <c r="F191" s="78"/>
      <c r="G191" s="16"/>
      <c r="H191" s="103"/>
      <c r="I191" s="103"/>
      <c r="J191" s="103"/>
      <c r="K191" s="103"/>
      <c r="L191" s="103"/>
      <c r="M191" s="103"/>
      <c r="N191" s="103"/>
      <c r="O191" s="103"/>
      <c r="P191" s="16"/>
      <c r="Q191" s="100"/>
      <c r="R191" s="16"/>
    </row>
    <row r="192" spans="1:18" ht="12.75">
      <c r="A192" s="76"/>
      <c r="B192" s="32"/>
      <c r="C192" s="32"/>
      <c r="D192" s="32"/>
      <c r="E192" s="16"/>
      <c r="F192" s="78"/>
      <c r="G192" s="16"/>
      <c r="H192" s="103"/>
      <c r="I192" s="103"/>
      <c r="J192" s="103"/>
      <c r="K192" s="103"/>
      <c r="L192" s="103"/>
      <c r="M192" s="103"/>
      <c r="N192" s="103"/>
      <c r="O192" s="103"/>
      <c r="P192" s="16"/>
      <c r="Q192" s="100"/>
      <c r="R192" s="16"/>
    </row>
    <row r="193" spans="1:18" ht="12.75">
      <c r="A193" s="76"/>
      <c r="B193" s="32"/>
      <c r="C193" s="32"/>
      <c r="D193" s="32"/>
      <c r="E193" s="16"/>
      <c r="F193" s="78"/>
      <c r="G193" s="16"/>
      <c r="H193" s="103"/>
      <c r="I193" s="103"/>
      <c r="J193" s="103"/>
      <c r="K193" s="103"/>
      <c r="L193" s="103"/>
      <c r="M193" s="103"/>
      <c r="N193" s="103"/>
      <c r="O193" s="103"/>
      <c r="P193" s="16"/>
      <c r="Q193" s="100"/>
      <c r="R193" s="16"/>
    </row>
    <row r="194" spans="1:18" ht="12.75">
      <c r="A194" s="76"/>
      <c r="B194" s="32"/>
      <c r="C194" s="32"/>
      <c r="D194" s="32"/>
      <c r="E194" s="16"/>
      <c r="F194" s="78"/>
      <c r="G194" s="16"/>
      <c r="H194" s="103"/>
      <c r="I194" s="103"/>
      <c r="J194" s="103"/>
      <c r="K194" s="103"/>
      <c r="L194" s="103"/>
      <c r="M194" s="103"/>
      <c r="N194" s="103"/>
      <c r="O194" s="103"/>
      <c r="P194" s="16"/>
      <c r="Q194" s="100"/>
      <c r="R194" s="16"/>
    </row>
    <row r="195" spans="1:18" ht="12.75">
      <c r="A195" s="76"/>
      <c r="B195" s="32"/>
      <c r="C195" s="32"/>
      <c r="D195" s="32"/>
      <c r="E195" s="16"/>
      <c r="F195" s="78"/>
      <c r="G195" s="16"/>
      <c r="H195" s="103"/>
      <c r="I195" s="103"/>
      <c r="J195" s="103"/>
      <c r="K195" s="103"/>
      <c r="L195" s="103"/>
      <c r="M195" s="103"/>
      <c r="N195" s="103"/>
      <c r="O195" s="103"/>
      <c r="P195" s="16"/>
      <c r="Q195" s="100"/>
      <c r="R195" s="16"/>
    </row>
    <row r="196" spans="1:18" ht="12.75">
      <c r="A196" s="76"/>
      <c r="B196" s="32"/>
      <c r="C196" s="32"/>
      <c r="D196" s="32"/>
      <c r="E196" s="16"/>
      <c r="F196" s="78"/>
      <c r="G196" s="16"/>
      <c r="H196" s="103"/>
      <c r="I196" s="103"/>
      <c r="J196" s="103"/>
      <c r="K196" s="103"/>
      <c r="L196" s="103"/>
      <c r="M196" s="103"/>
      <c r="N196" s="103"/>
      <c r="O196" s="103"/>
      <c r="P196" s="16"/>
      <c r="Q196" s="100"/>
      <c r="R196" s="16"/>
    </row>
    <row r="197" spans="1:18" ht="12.75">
      <c r="A197" s="76"/>
      <c r="B197" s="32"/>
      <c r="C197" s="32"/>
      <c r="D197" s="32"/>
      <c r="E197" s="16"/>
      <c r="F197" s="78"/>
      <c r="G197" s="16"/>
      <c r="H197" s="103"/>
      <c r="I197" s="103"/>
      <c r="J197" s="103"/>
      <c r="K197" s="103"/>
      <c r="L197" s="103"/>
      <c r="M197" s="103"/>
      <c r="N197" s="103"/>
      <c r="O197" s="103"/>
      <c r="P197" s="16"/>
      <c r="Q197" s="100"/>
      <c r="R197" s="16"/>
    </row>
    <row r="198" spans="1:18" ht="12.75">
      <c r="A198" s="76"/>
      <c r="B198" s="32"/>
      <c r="C198" s="32"/>
      <c r="D198" s="32"/>
      <c r="E198" s="16"/>
      <c r="F198" s="78"/>
      <c r="G198" s="16"/>
      <c r="H198" s="103"/>
      <c r="I198" s="103"/>
      <c r="J198" s="103"/>
      <c r="K198" s="103"/>
      <c r="L198" s="103"/>
      <c r="M198" s="103"/>
      <c r="N198" s="103"/>
      <c r="O198" s="103"/>
      <c r="P198" s="16"/>
      <c r="Q198" s="100"/>
      <c r="R198" s="16"/>
    </row>
    <row r="199" spans="1:18" ht="12.75">
      <c r="A199" s="76"/>
      <c r="B199" s="32"/>
      <c r="C199" s="32"/>
      <c r="D199" s="32"/>
      <c r="E199" s="16"/>
      <c r="F199" s="78"/>
      <c r="G199" s="16"/>
      <c r="H199" s="103"/>
      <c r="I199" s="103"/>
      <c r="J199" s="103"/>
      <c r="K199" s="103"/>
      <c r="L199" s="103"/>
      <c r="M199" s="103"/>
      <c r="N199" s="103"/>
      <c r="O199" s="103"/>
      <c r="P199" s="16"/>
      <c r="Q199" s="100"/>
      <c r="R199" s="16"/>
    </row>
    <row r="200" spans="1:18" ht="12.75">
      <c r="A200" s="76"/>
      <c r="B200" s="32"/>
      <c r="C200" s="32"/>
      <c r="D200" s="32"/>
      <c r="E200" s="16"/>
      <c r="F200" s="78"/>
      <c r="G200" s="16"/>
      <c r="H200" s="103"/>
      <c r="I200" s="103"/>
      <c r="J200" s="103"/>
      <c r="K200" s="103"/>
      <c r="L200" s="103"/>
      <c r="M200" s="103"/>
      <c r="N200" s="103"/>
      <c r="O200" s="103"/>
      <c r="P200" s="16"/>
      <c r="Q200" s="100"/>
      <c r="R200" s="16"/>
    </row>
    <row r="201" spans="1:18" ht="12.75">
      <c r="A201" s="76"/>
      <c r="B201" s="32"/>
      <c r="C201" s="32"/>
      <c r="D201" s="32"/>
      <c r="E201" s="16"/>
      <c r="F201" s="78"/>
      <c r="G201" s="16"/>
      <c r="H201" s="103"/>
      <c r="I201" s="103"/>
      <c r="J201" s="103"/>
      <c r="K201" s="103"/>
      <c r="L201" s="103"/>
      <c r="M201" s="103"/>
      <c r="N201" s="103"/>
      <c r="O201" s="103"/>
      <c r="P201" s="16"/>
      <c r="Q201" s="100"/>
      <c r="R201" s="16"/>
    </row>
    <row r="202" spans="1:18" ht="12.75">
      <c r="A202" s="76"/>
      <c r="B202" s="32"/>
      <c r="C202" s="32"/>
      <c r="D202" s="32"/>
      <c r="E202" s="16"/>
      <c r="F202" s="78"/>
      <c r="G202" s="16"/>
      <c r="H202" s="103"/>
      <c r="I202" s="103"/>
      <c r="J202" s="103"/>
      <c r="K202" s="103"/>
      <c r="L202" s="103"/>
      <c r="M202" s="103"/>
      <c r="N202" s="103"/>
      <c r="O202" s="103"/>
      <c r="P202" s="16"/>
      <c r="Q202" s="100"/>
      <c r="R202" s="16"/>
    </row>
    <row r="203" spans="1:18" ht="12.75">
      <c r="A203" s="76"/>
      <c r="B203" s="32"/>
      <c r="C203" s="32"/>
      <c r="D203" s="32"/>
      <c r="E203" s="16"/>
      <c r="F203" s="78"/>
      <c r="G203" s="16"/>
      <c r="H203" s="103"/>
      <c r="I203" s="103"/>
      <c r="J203" s="103"/>
      <c r="K203" s="103"/>
      <c r="L203" s="103"/>
      <c r="M203" s="103"/>
      <c r="N203" s="103"/>
      <c r="O203" s="103"/>
      <c r="P203" s="16"/>
      <c r="Q203" s="100"/>
      <c r="R203" s="16"/>
    </row>
    <row r="204" spans="1:18" ht="12.75">
      <c r="A204" s="76"/>
      <c r="B204" s="32"/>
      <c r="C204" s="32"/>
      <c r="D204" s="32"/>
      <c r="E204" s="16"/>
      <c r="F204" s="78"/>
      <c r="G204" s="16"/>
      <c r="H204" s="103"/>
      <c r="I204" s="103"/>
      <c r="J204" s="103"/>
      <c r="K204" s="103"/>
      <c r="L204" s="103"/>
      <c r="M204" s="103"/>
      <c r="N204" s="103"/>
      <c r="O204" s="103"/>
      <c r="P204" s="16"/>
      <c r="Q204" s="100"/>
      <c r="R204" s="16"/>
    </row>
    <row r="205" spans="1:18" ht="12.75">
      <c r="A205" s="76"/>
      <c r="B205" s="32"/>
      <c r="C205" s="32"/>
      <c r="D205" s="32"/>
      <c r="E205" s="16"/>
      <c r="F205" s="78"/>
      <c r="G205" s="16"/>
      <c r="H205" s="103"/>
      <c r="I205" s="103"/>
      <c r="J205" s="103"/>
      <c r="K205" s="103"/>
      <c r="L205" s="103"/>
      <c r="M205" s="103"/>
      <c r="N205" s="103"/>
      <c r="O205" s="103"/>
      <c r="P205" s="16"/>
      <c r="Q205" s="100"/>
      <c r="R205" s="16"/>
    </row>
    <row r="206" spans="1:18" ht="12.75">
      <c r="A206" s="76"/>
      <c r="B206" s="32"/>
      <c r="C206" s="32"/>
      <c r="D206" s="32"/>
      <c r="E206" s="16"/>
      <c r="F206" s="78"/>
      <c r="G206" s="16"/>
      <c r="H206" s="103"/>
      <c r="I206" s="103"/>
      <c r="J206" s="103"/>
      <c r="K206" s="103"/>
      <c r="L206" s="103"/>
      <c r="M206" s="103"/>
      <c r="N206" s="103"/>
      <c r="O206" s="103"/>
      <c r="P206" s="16"/>
      <c r="Q206" s="100"/>
      <c r="R206" s="16"/>
    </row>
    <row r="207" spans="1:18" ht="12.75">
      <c r="A207" s="76"/>
      <c r="B207" s="32"/>
      <c r="C207" s="32"/>
      <c r="D207" s="32"/>
      <c r="E207" s="16"/>
      <c r="F207" s="78"/>
      <c r="G207" s="16"/>
      <c r="H207" s="103"/>
      <c r="I207" s="103"/>
      <c r="J207" s="103"/>
      <c r="K207" s="103"/>
      <c r="L207" s="103"/>
      <c r="M207" s="103"/>
      <c r="N207" s="103"/>
      <c r="O207" s="103"/>
      <c r="P207" s="16"/>
      <c r="Q207" s="100"/>
      <c r="R207" s="16"/>
    </row>
    <row r="208" spans="1:18" ht="12.75">
      <c r="A208" s="76"/>
      <c r="B208" s="32"/>
      <c r="C208" s="32"/>
      <c r="D208" s="32"/>
      <c r="E208" s="16"/>
      <c r="F208" s="78"/>
      <c r="G208" s="16"/>
      <c r="H208" s="103"/>
      <c r="I208" s="103"/>
      <c r="J208" s="103"/>
      <c r="K208" s="103"/>
      <c r="L208" s="103"/>
      <c r="M208" s="103"/>
      <c r="N208" s="103"/>
      <c r="O208" s="103"/>
      <c r="P208" s="16"/>
      <c r="Q208" s="100"/>
      <c r="R208" s="16"/>
    </row>
    <row r="209" spans="1:18" ht="12.75">
      <c r="A209" s="76"/>
      <c r="B209" s="32"/>
      <c r="C209" s="32"/>
      <c r="D209" s="32"/>
      <c r="E209" s="16"/>
      <c r="F209" s="78"/>
      <c r="G209" s="16"/>
      <c r="H209" s="103"/>
      <c r="I209" s="103"/>
      <c r="J209" s="103"/>
      <c r="K209" s="103"/>
      <c r="L209" s="103"/>
      <c r="M209" s="103"/>
      <c r="N209" s="103"/>
      <c r="O209" s="103"/>
      <c r="P209" s="16"/>
      <c r="Q209" s="100"/>
      <c r="R209" s="16"/>
    </row>
    <row r="210" spans="1:18" ht="12.75">
      <c r="A210" s="76"/>
      <c r="B210" s="32"/>
      <c r="C210" s="32"/>
      <c r="D210" s="32"/>
      <c r="E210" s="16"/>
      <c r="F210" s="78"/>
      <c r="G210" s="16"/>
      <c r="H210" s="103"/>
      <c r="I210" s="103"/>
      <c r="J210" s="103"/>
      <c r="K210" s="103"/>
      <c r="L210" s="103"/>
      <c r="M210" s="103"/>
      <c r="N210" s="103"/>
      <c r="O210" s="103"/>
      <c r="P210" s="16"/>
      <c r="Q210" s="100"/>
      <c r="R210" s="16"/>
    </row>
    <row r="211" spans="1:18" ht="12.75">
      <c r="A211" s="76"/>
      <c r="B211" s="32"/>
      <c r="C211" s="32"/>
      <c r="D211" s="32"/>
      <c r="E211" s="16"/>
      <c r="F211" s="78"/>
      <c r="G211" s="16"/>
      <c r="H211" s="103"/>
      <c r="I211" s="103"/>
      <c r="J211" s="103"/>
      <c r="K211" s="103"/>
      <c r="L211" s="103"/>
      <c r="M211" s="103"/>
      <c r="N211" s="103"/>
      <c r="O211" s="103"/>
      <c r="P211" s="16"/>
      <c r="Q211" s="100"/>
      <c r="R211" s="16"/>
    </row>
    <row r="212" spans="1:18" ht="12.75">
      <c r="A212" s="76"/>
      <c r="B212" s="32"/>
      <c r="C212" s="32"/>
      <c r="D212" s="32"/>
      <c r="E212" s="16"/>
      <c r="F212" s="78"/>
      <c r="G212" s="16"/>
      <c r="H212" s="103"/>
      <c r="I212" s="103"/>
      <c r="J212" s="103"/>
      <c r="K212" s="103"/>
      <c r="L212" s="103"/>
      <c r="M212" s="103"/>
      <c r="N212" s="103"/>
      <c r="O212" s="103"/>
      <c r="P212" s="16"/>
      <c r="Q212" s="100"/>
      <c r="R212" s="16"/>
    </row>
    <row r="213" spans="1:18" ht="12.75">
      <c r="A213" s="76"/>
      <c r="B213" s="32"/>
      <c r="C213" s="32"/>
      <c r="D213" s="32"/>
      <c r="E213" s="16"/>
      <c r="F213" s="78"/>
      <c r="G213" s="16"/>
      <c r="H213" s="103"/>
      <c r="I213" s="103"/>
      <c r="J213" s="103"/>
      <c r="K213" s="103"/>
      <c r="L213" s="103"/>
      <c r="M213" s="103"/>
      <c r="N213" s="103"/>
      <c r="O213" s="103"/>
      <c r="P213" s="16"/>
      <c r="Q213" s="100"/>
      <c r="R213" s="16"/>
    </row>
    <row r="214" spans="1:18" ht="12.75">
      <c r="A214" s="76"/>
      <c r="B214" s="32"/>
      <c r="C214" s="32"/>
      <c r="D214" s="32"/>
      <c r="E214" s="16"/>
      <c r="F214" s="78"/>
      <c r="G214" s="16"/>
      <c r="H214" s="103"/>
      <c r="I214" s="103"/>
      <c r="J214" s="103"/>
      <c r="K214" s="103"/>
      <c r="L214" s="103"/>
      <c r="M214" s="103"/>
      <c r="N214" s="103"/>
      <c r="O214" s="103"/>
      <c r="P214" s="16"/>
      <c r="Q214" s="100"/>
      <c r="R214" s="16"/>
    </row>
    <row r="215" spans="1:18" ht="12.75">
      <c r="A215" s="76"/>
      <c r="B215" s="32"/>
      <c r="C215" s="32"/>
      <c r="D215" s="32"/>
      <c r="E215" s="16"/>
      <c r="F215" s="78"/>
      <c r="G215" s="16"/>
      <c r="H215" s="103"/>
      <c r="I215" s="103"/>
      <c r="J215" s="103"/>
      <c r="K215" s="103"/>
      <c r="L215" s="103"/>
      <c r="M215" s="103"/>
      <c r="N215" s="103"/>
      <c r="O215" s="103"/>
      <c r="P215" s="16"/>
      <c r="Q215" s="100"/>
      <c r="R215" s="16"/>
    </row>
    <row r="216" spans="1:18" ht="12.75">
      <c r="A216" s="76"/>
      <c r="B216" s="32"/>
      <c r="C216" s="32"/>
      <c r="D216" s="32"/>
      <c r="E216" s="16"/>
      <c r="F216" s="78"/>
      <c r="G216" s="16"/>
      <c r="H216" s="103"/>
      <c r="I216" s="103"/>
      <c r="J216" s="103"/>
      <c r="K216" s="103"/>
      <c r="L216" s="103"/>
      <c r="M216" s="103"/>
      <c r="N216" s="103"/>
      <c r="O216" s="103"/>
      <c r="P216" s="16"/>
      <c r="Q216" s="100"/>
      <c r="R216" s="16"/>
    </row>
    <row r="217" spans="1:18" ht="12.75">
      <c r="A217" s="76"/>
      <c r="B217" s="32"/>
      <c r="C217" s="32"/>
      <c r="D217" s="32"/>
      <c r="E217" s="16"/>
      <c r="F217" s="78"/>
      <c r="G217" s="16"/>
      <c r="H217" s="103"/>
      <c r="I217" s="103"/>
      <c r="J217" s="103"/>
      <c r="K217" s="103"/>
      <c r="L217" s="103"/>
      <c r="M217" s="103"/>
      <c r="N217" s="103"/>
      <c r="O217" s="103"/>
      <c r="P217" s="16"/>
      <c r="Q217" s="100"/>
      <c r="R217" s="16"/>
    </row>
    <row r="218" spans="1:18" ht="12.75">
      <c r="A218" s="76"/>
      <c r="B218" s="32"/>
      <c r="C218" s="32"/>
      <c r="D218" s="32"/>
      <c r="E218" s="16"/>
      <c r="F218" s="78"/>
      <c r="G218" s="16"/>
      <c r="H218" s="103"/>
      <c r="I218" s="103"/>
      <c r="J218" s="103"/>
      <c r="K218" s="103"/>
      <c r="L218" s="103"/>
      <c r="M218" s="103"/>
      <c r="N218" s="103"/>
      <c r="O218" s="103"/>
      <c r="P218" s="16"/>
      <c r="Q218" s="100"/>
      <c r="R218" s="16"/>
    </row>
    <row r="219" spans="1:18" ht="12.75">
      <c r="A219" s="76"/>
      <c r="B219" s="32"/>
      <c r="C219" s="32"/>
      <c r="D219" s="32"/>
      <c r="E219" s="16"/>
      <c r="F219" s="78"/>
      <c r="G219" s="16"/>
      <c r="H219" s="103"/>
      <c r="I219" s="103"/>
      <c r="J219" s="103"/>
      <c r="K219" s="103"/>
      <c r="L219" s="103"/>
      <c r="M219" s="103"/>
      <c r="N219" s="103"/>
      <c r="O219" s="103"/>
      <c r="P219" s="16"/>
      <c r="Q219" s="100"/>
      <c r="R219" s="16"/>
    </row>
    <row r="220" spans="1:18" ht="12.75">
      <c r="A220" s="76"/>
      <c r="B220" s="32"/>
      <c r="C220" s="32"/>
      <c r="D220" s="32"/>
      <c r="E220" s="16"/>
      <c r="F220" s="78"/>
      <c r="G220" s="16"/>
      <c r="H220" s="103"/>
      <c r="I220" s="103"/>
      <c r="J220" s="103"/>
      <c r="K220" s="103"/>
      <c r="L220" s="103"/>
      <c r="M220" s="103"/>
      <c r="N220" s="103"/>
      <c r="O220" s="103"/>
      <c r="P220" s="16"/>
      <c r="Q220" s="100"/>
      <c r="R220" s="16"/>
    </row>
    <row r="221" spans="1:18" ht="12.75">
      <c r="A221" s="76"/>
      <c r="B221" s="32"/>
      <c r="C221" s="32"/>
      <c r="D221" s="32"/>
      <c r="E221" s="16"/>
      <c r="F221" s="78"/>
      <c r="G221" s="16"/>
      <c r="H221" s="103"/>
      <c r="I221" s="103"/>
      <c r="J221" s="103"/>
      <c r="K221" s="103"/>
      <c r="L221" s="103"/>
      <c r="M221" s="103"/>
      <c r="N221" s="103"/>
      <c r="O221" s="103"/>
      <c r="P221" s="16"/>
      <c r="Q221" s="100"/>
      <c r="R221" s="16"/>
    </row>
    <row r="222" spans="1:18" ht="12.75">
      <c r="A222" s="76"/>
      <c r="B222" s="32"/>
      <c r="C222" s="32"/>
      <c r="D222" s="32"/>
      <c r="E222" s="16"/>
      <c r="F222" s="78"/>
      <c r="G222" s="16"/>
      <c r="H222" s="103"/>
      <c r="I222" s="103"/>
      <c r="J222" s="103"/>
      <c r="K222" s="103"/>
      <c r="L222" s="103"/>
      <c r="M222" s="103"/>
      <c r="N222" s="103"/>
      <c r="O222" s="103"/>
      <c r="P222" s="16"/>
      <c r="Q222" s="100"/>
      <c r="R222" s="16"/>
    </row>
    <row r="223" spans="1:18" ht="12.75">
      <c r="A223" s="76"/>
      <c r="B223" s="32"/>
      <c r="C223" s="32"/>
      <c r="D223" s="32"/>
      <c r="E223" s="16"/>
      <c r="F223" s="78"/>
      <c r="G223" s="16"/>
      <c r="H223" s="103"/>
      <c r="I223" s="103"/>
      <c r="J223" s="103"/>
      <c r="K223" s="103"/>
      <c r="L223" s="103"/>
      <c r="M223" s="103"/>
      <c r="N223" s="103"/>
      <c r="O223" s="103"/>
      <c r="P223" s="16"/>
      <c r="Q223" s="100"/>
      <c r="R223" s="16"/>
    </row>
    <row r="224" spans="1:18" ht="12.75">
      <c r="A224" s="76"/>
      <c r="B224" s="32"/>
      <c r="C224" s="32"/>
      <c r="D224" s="32"/>
      <c r="E224" s="16"/>
      <c r="F224" s="78"/>
      <c r="G224" s="16"/>
      <c r="H224" s="103"/>
      <c r="I224" s="103"/>
      <c r="J224" s="103"/>
      <c r="K224" s="103"/>
      <c r="L224" s="103"/>
      <c r="M224" s="103"/>
      <c r="N224" s="103"/>
      <c r="O224" s="103"/>
      <c r="P224" s="16"/>
      <c r="Q224" s="100"/>
      <c r="R224" s="16"/>
    </row>
    <row r="225" spans="1:18" ht="12.75">
      <c r="A225" s="76"/>
      <c r="B225" s="32"/>
      <c r="C225" s="32"/>
      <c r="D225" s="32"/>
      <c r="E225" s="16"/>
      <c r="F225" s="78"/>
      <c r="G225" s="16"/>
      <c r="H225" s="103"/>
      <c r="I225" s="103"/>
      <c r="J225" s="103"/>
      <c r="K225" s="103"/>
      <c r="L225" s="103"/>
      <c r="M225" s="103"/>
      <c r="N225" s="103"/>
      <c r="O225" s="103"/>
      <c r="P225" s="16"/>
      <c r="Q225" s="100"/>
      <c r="R225" s="16"/>
    </row>
    <row r="226" spans="1:18" ht="12.75">
      <c r="A226" s="76"/>
      <c r="B226" s="32"/>
      <c r="C226" s="32"/>
      <c r="D226" s="32"/>
      <c r="E226" s="16"/>
      <c r="F226" s="78"/>
      <c r="G226" s="16"/>
      <c r="H226" s="103"/>
      <c r="I226" s="103"/>
      <c r="J226" s="103"/>
      <c r="K226" s="103"/>
      <c r="L226" s="103"/>
      <c r="M226" s="103"/>
      <c r="N226" s="103"/>
      <c r="O226" s="103"/>
      <c r="P226" s="16"/>
      <c r="Q226" s="100"/>
      <c r="R226" s="16"/>
    </row>
    <row r="227" spans="1:18" ht="12.75">
      <c r="A227" s="76"/>
      <c r="B227" s="32"/>
      <c r="C227" s="32"/>
      <c r="D227" s="32"/>
      <c r="E227" s="16"/>
      <c r="F227" s="78"/>
      <c r="G227" s="16"/>
      <c r="H227" s="103"/>
      <c r="I227" s="103"/>
      <c r="J227" s="103"/>
      <c r="K227" s="103"/>
      <c r="L227" s="103"/>
      <c r="M227" s="103"/>
      <c r="N227" s="103"/>
      <c r="O227" s="103"/>
      <c r="P227" s="16"/>
      <c r="Q227" s="100"/>
      <c r="R227" s="16"/>
    </row>
    <row r="228" spans="1:18" ht="12.75">
      <c r="A228" s="76"/>
      <c r="B228" s="32"/>
      <c r="C228" s="32"/>
      <c r="D228" s="32"/>
      <c r="E228" s="16"/>
      <c r="F228" s="78"/>
      <c r="G228" s="16"/>
      <c r="H228" s="103"/>
      <c r="I228" s="103"/>
      <c r="J228" s="103"/>
      <c r="K228" s="103"/>
      <c r="L228" s="103"/>
      <c r="M228" s="103"/>
      <c r="N228" s="103"/>
      <c r="O228" s="103"/>
      <c r="P228" s="16"/>
      <c r="Q228" s="100"/>
      <c r="R228" s="16"/>
    </row>
    <row r="229" spans="1:18" ht="12.75">
      <c r="A229" s="76"/>
      <c r="B229" s="32"/>
      <c r="C229" s="32"/>
      <c r="D229" s="32"/>
      <c r="E229" s="16"/>
      <c r="F229" s="78"/>
      <c r="G229" s="16"/>
      <c r="H229" s="103"/>
      <c r="I229" s="103"/>
      <c r="J229" s="103"/>
      <c r="K229" s="103"/>
      <c r="L229" s="103"/>
      <c r="M229" s="103"/>
      <c r="N229" s="103"/>
      <c r="O229" s="103"/>
      <c r="P229" s="16"/>
      <c r="Q229" s="100"/>
      <c r="R229" s="16"/>
    </row>
    <row r="230" spans="1:18" ht="12.75">
      <c r="A230" s="76"/>
      <c r="B230" s="32"/>
      <c r="C230" s="32"/>
      <c r="D230" s="32"/>
      <c r="E230" s="16"/>
      <c r="F230" s="78"/>
      <c r="G230" s="16"/>
      <c r="H230" s="103"/>
      <c r="I230" s="103"/>
      <c r="J230" s="103"/>
      <c r="K230" s="103"/>
      <c r="L230" s="103"/>
      <c r="M230" s="103"/>
      <c r="N230" s="103"/>
      <c r="O230" s="103"/>
      <c r="P230" s="16"/>
      <c r="Q230" s="100"/>
      <c r="R230" s="16"/>
    </row>
    <row r="231" spans="1:18" ht="12.75">
      <c r="A231" s="76"/>
      <c r="B231" s="32"/>
      <c r="C231" s="32"/>
      <c r="D231" s="32"/>
      <c r="E231" s="16"/>
      <c r="F231" s="78"/>
      <c r="G231" s="16"/>
      <c r="H231" s="103"/>
      <c r="I231" s="103"/>
      <c r="J231" s="103"/>
      <c r="K231" s="103"/>
      <c r="L231" s="103"/>
      <c r="M231" s="103"/>
      <c r="N231" s="103"/>
      <c r="O231" s="103"/>
      <c r="P231" s="16"/>
      <c r="Q231" s="100"/>
      <c r="R231" s="16"/>
    </row>
    <row r="232" spans="1:18" ht="12.75">
      <c r="A232" s="76"/>
      <c r="B232" s="32"/>
      <c r="C232" s="32"/>
      <c r="D232" s="32"/>
      <c r="E232" s="16"/>
      <c r="F232" s="78"/>
      <c r="G232" s="16"/>
      <c r="H232" s="103"/>
      <c r="I232" s="103"/>
      <c r="J232" s="103"/>
      <c r="K232" s="103"/>
      <c r="L232" s="103"/>
      <c r="M232" s="103"/>
      <c r="N232" s="103"/>
      <c r="O232" s="103"/>
      <c r="P232" s="16"/>
      <c r="Q232" s="100"/>
      <c r="R232" s="16"/>
    </row>
    <row r="233" spans="1:18" ht="12.75">
      <c r="A233" s="76"/>
      <c r="B233" s="32"/>
      <c r="C233" s="32"/>
      <c r="D233" s="32"/>
      <c r="E233" s="16"/>
      <c r="F233" s="78"/>
      <c r="G233" s="16"/>
      <c r="H233" s="103"/>
      <c r="I233" s="103"/>
      <c r="J233" s="103"/>
      <c r="K233" s="103"/>
      <c r="L233" s="103"/>
      <c r="M233" s="103"/>
      <c r="N233" s="103"/>
      <c r="O233" s="103"/>
      <c r="P233" s="16"/>
      <c r="Q233" s="100"/>
      <c r="R233" s="16"/>
    </row>
    <row r="234" spans="1:18" ht="12.75">
      <c r="A234" s="76"/>
      <c r="B234" s="32"/>
      <c r="C234" s="32"/>
      <c r="D234" s="32"/>
      <c r="E234" s="16"/>
      <c r="F234" s="78"/>
      <c r="G234" s="16"/>
      <c r="H234" s="103"/>
      <c r="I234" s="103"/>
      <c r="J234" s="103"/>
      <c r="K234" s="103"/>
      <c r="L234" s="103"/>
      <c r="M234" s="103"/>
      <c r="N234" s="103"/>
      <c r="O234" s="103"/>
      <c r="P234" s="16"/>
      <c r="Q234" s="100"/>
      <c r="R234" s="16"/>
    </row>
    <row r="235" spans="1:18" ht="12.75">
      <c r="A235" s="76"/>
      <c r="B235" s="32"/>
      <c r="C235" s="32"/>
      <c r="D235" s="32"/>
      <c r="E235" s="16"/>
      <c r="F235" s="78"/>
      <c r="G235" s="16"/>
      <c r="H235" s="103"/>
      <c r="I235" s="103"/>
      <c r="J235" s="103"/>
      <c r="K235" s="103"/>
      <c r="L235" s="103"/>
      <c r="M235" s="103"/>
      <c r="N235" s="103"/>
      <c r="O235" s="103"/>
      <c r="P235" s="16"/>
      <c r="Q235" s="100"/>
      <c r="R235" s="16"/>
    </row>
    <row r="236" spans="1:18" ht="12.75">
      <c r="A236" s="76"/>
      <c r="B236" s="32"/>
      <c r="C236" s="32"/>
      <c r="D236" s="32"/>
      <c r="E236" s="16"/>
      <c r="F236" s="78"/>
      <c r="G236" s="16"/>
      <c r="H236" s="103"/>
      <c r="I236" s="103"/>
      <c r="J236" s="103"/>
      <c r="K236" s="103"/>
      <c r="L236" s="103"/>
      <c r="M236" s="103"/>
      <c r="N236" s="103"/>
      <c r="O236" s="103"/>
      <c r="P236" s="16"/>
      <c r="Q236" s="100"/>
      <c r="R236" s="16"/>
    </row>
    <row r="237" spans="1:18" ht="12.75">
      <c r="A237" s="76"/>
      <c r="B237" s="32"/>
      <c r="C237" s="32"/>
      <c r="D237" s="32"/>
      <c r="E237" s="16"/>
      <c r="F237" s="78"/>
      <c r="G237" s="16"/>
      <c r="H237" s="103"/>
      <c r="I237" s="103"/>
      <c r="J237" s="103"/>
      <c r="K237" s="103"/>
      <c r="L237" s="103"/>
      <c r="M237" s="103"/>
      <c r="N237" s="103"/>
      <c r="O237" s="103"/>
      <c r="P237" s="16"/>
      <c r="Q237" s="100"/>
      <c r="R237" s="16"/>
    </row>
    <row r="238" spans="1:18" ht="12.75">
      <c r="A238" s="76"/>
      <c r="B238" s="32"/>
      <c r="C238" s="32"/>
      <c r="D238" s="32"/>
      <c r="E238" s="16"/>
      <c r="F238" s="78"/>
      <c r="G238" s="16"/>
      <c r="H238" s="103"/>
      <c r="I238" s="103"/>
      <c r="J238" s="103"/>
      <c r="K238" s="103"/>
      <c r="L238" s="103"/>
      <c r="M238" s="103"/>
      <c r="N238" s="103"/>
      <c r="O238" s="103"/>
      <c r="P238" s="16"/>
      <c r="Q238" s="100"/>
      <c r="R238" s="16"/>
    </row>
    <row r="239" spans="1:18" ht="12.75">
      <c r="A239" s="76"/>
      <c r="B239" s="32"/>
      <c r="C239" s="32"/>
      <c r="D239" s="32"/>
      <c r="E239" s="16"/>
      <c r="F239" s="78"/>
      <c r="G239" s="16"/>
      <c r="H239" s="103"/>
      <c r="I239" s="103"/>
      <c r="J239" s="103"/>
      <c r="K239" s="103"/>
      <c r="L239" s="103"/>
      <c r="M239" s="103"/>
      <c r="N239" s="103"/>
      <c r="O239" s="103"/>
      <c r="P239" s="16"/>
      <c r="Q239" s="100"/>
      <c r="R239" s="16"/>
    </row>
    <row r="240" spans="1:18" ht="12.75">
      <c r="A240" s="76"/>
      <c r="B240" s="32"/>
      <c r="C240" s="32"/>
      <c r="D240" s="32"/>
      <c r="E240" s="16"/>
      <c r="F240" s="78"/>
      <c r="G240" s="16"/>
      <c r="H240" s="103"/>
      <c r="I240" s="103"/>
      <c r="J240" s="103"/>
      <c r="K240" s="103"/>
      <c r="L240" s="103"/>
      <c r="M240" s="103"/>
      <c r="N240" s="103"/>
      <c r="O240" s="103"/>
      <c r="P240" s="16"/>
      <c r="Q240" s="100"/>
      <c r="R240" s="16"/>
    </row>
    <row r="241" spans="1:18" ht="12.75">
      <c r="A241" s="76"/>
      <c r="B241" s="32"/>
      <c r="C241" s="32"/>
      <c r="D241" s="32"/>
      <c r="E241" s="16"/>
      <c r="F241" s="78"/>
      <c r="G241" s="16"/>
      <c r="H241" s="103"/>
      <c r="I241" s="103"/>
      <c r="J241" s="103"/>
      <c r="K241" s="103"/>
      <c r="L241" s="103"/>
      <c r="M241" s="103"/>
      <c r="N241" s="103"/>
      <c r="O241" s="103"/>
      <c r="P241" s="16"/>
      <c r="Q241" s="100"/>
      <c r="R241" s="16"/>
    </row>
    <row r="242" spans="1:18" ht="12.75">
      <c r="A242" s="76"/>
      <c r="B242" s="32"/>
      <c r="C242" s="32"/>
      <c r="D242" s="32"/>
      <c r="E242" s="16"/>
      <c r="F242" s="78"/>
      <c r="G242" s="16"/>
      <c r="H242" s="103"/>
      <c r="I242" s="103"/>
      <c r="J242" s="103"/>
      <c r="K242" s="103"/>
      <c r="L242" s="103"/>
      <c r="M242" s="103"/>
      <c r="N242" s="103"/>
      <c r="O242" s="103"/>
      <c r="P242" s="16"/>
      <c r="Q242" s="100"/>
      <c r="R242" s="16"/>
    </row>
    <row r="243" spans="1:18" ht="12.75">
      <c r="A243" s="76"/>
      <c r="B243" s="32"/>
      <c r="C243" s="32"/>
      <c r="D243" s="32"/>
      <c r="E243" s="16"/>
      <c r="F243" s="78"/>
      <c r="G243" s="16"/>
      <c r="H243" s="103"/>
      <c r="I243" s="103"/>
      <c r="J243" s="103"/>
      <c r="K243" s="103"/>
      <c r="L243" s="103"/>
      <c r="M243" s="103"/>
      <c r="N243" s="103"/>
      <c r="O243" s="103"/>
      <c r="P243" s="16"/>
      <c r="Q243" s="100"/>
      <c r="R243" s="16"/>
    </row>
    <row r="244" spans="1:18" ht="12.75">
      <c r="A244" s="76"/>
      <c r="B244" s="32"/>
      <c r="C244" s="32"/>
      <c r="D244" s="32"/>
      <c r="E244" s="16"/>
      <c r="F244" s="78"/>
      <c r="G244" s="16"/>
      <c r="H244" s="103"/>
      <c r="I244" s="103"/>
      <c r="J244" s="103"/>
      <c r="K244" s="103"/>
      <c r="L244" s="103"/>
      <c r="M244" s="103"/>
      <c r="N244" s="103"/>
      <c r="O244" s="103"/>
      <c r="P244" s="16"/>
      <c r="Q244" s="100"/>
      <c r="R244" s="16"/>
    </row>
    <row r="245" spans="1:18" ht="12.75">
      <c r="A245" s="76"/>
      <c r="B245" s="32"/>
      <c r="C245" s="32"/>
      <c r="D245" s="32"/>
      <c r="E245" s="16"/>
      <c r="F245" s="78"/>
      <c r="G245" s="16"/>
      <c r="H245" s="103"/>
      <c r="I245" s="103"/>
      <c r="J245" s="103"/>
      <c r="K245" s="103"/>
      <c r="L245" s="103"/>
      <c r="M245" s="103"/>
      <c r="N245" s="103"/>
      <c r="O245" s="103"/>
      <c r="P245" s="16"/>
      <c r="Q245" s="100"/>
      <c r="R245" s="16"/>
    </row>
    <row r="246" spans="1:18" ht="12.75">
      <c r="A246" s="76"/>
      <c r="B246" s="32"/>
      <c r="C246" s="32"/>
      <c r="D246" s="32"/>
      <c r="E246" s="16"/>
      <c r="F246" s="78"/>
      <c r="G246" s="16"/>
      <c r="H246" s="103"/>
      <c r="I246" s="103"/>
      <c r="J246" s="103"/>
      <c r="K246" s="103"/>
      <c r="L246" s="103"/>
      <c r="M246" s="103"/>
      <c r="N246" s="103"/>
      <c r="O246" s="103"/>
      <c r="P246" s="16"/>
      <c r="Q246" s="100"/>
      <c r="R246" s="16"/>
    </row>
    <row r="247" spans="1:18" ht="12.75">
      <c r="A247" s="76"/>
      <c r="B247" s="32"/>
      <c r="C247" s="32"/>
      <c r="D247" s="32"/>
      <c r="E247" s="16"/>
      <c r="F247" s="78"/>
      <c r="G247" s="16"/>
      <c r="H247" s="103"/>
      <c r="I247" s="103"/>
      <c r="J247" s="103"/>
      <c r="K247" s="103"/>
      <c r="L247" s="103"/>
      <c r="M247" s="103"/>
      <c r="N247" s="103"/>
      <c r="O247" s="103"/>
      <c r="P247" s="16"/>
      <c r="Q247" s="100"/>
      <c r="R247" s="16"/>
    </row>
    <row r="248" spans="1:18" ht="12.75">
      <c r="A248" s="76"/>
      <c r="B248" s="32"/>
      <c r="C248" s="32"/>
      <c r="D248" s="32"/>
      <c r="E248" s="16"/>
      <c r="F248" s="78"/>
      <c r="G248" s="16"/>
      <c r="H248" s="103"/>
      <c r="I248" s="103"/>
      <c r="J248" s="103"/>
      <c r="K248" s="103"/>
      <c r="L248" s="103"/>
      <c r="M248" s="103"/>
      <c r="N248" s="103"/>
      <c r="O248" s="103"/>
      <c r="P248" s="16"/>
      <c r="Q248" s="100"/>
      <c r="R248" s="16"/>
    </row>
    <row r="249" spans="1:18" ht="12.75">
      <c r="A249" s="76"/>
      <c r="B249" s="32"/>
      <c r="C249" s="32"/>
      <c r="D249" s="32"/>
      <c r="E249" s="16"/>
      <c r="F249" s="78"/>
      <c r="G249" s="16"/>
      <c r="H249" s="103"/>
      <c r="I249" s="103"/>
      <c r="J249" s="103"/>
      <c r="K249" s="103"/>
      <c r="L249" s="103"/>
      <c r="M249" s="103"/>
      <c r="N249" s="103"/>
      <c r="O249" s="103"/>
      <c r="P249" s="16"/>
      <c r="Q249" s="100"/>
      <c r="R249" s="16"/>
    </row>
    <row r="250" spans="1:18" ht="12.75">
      <c r="A250" s="76"/>
      <c r="B250" s="32"/>
      <c r="C250" s="32"/>
      <c r="D250" s="32"/>
      <c r="E250" s="16"/>
      <c r="F250" s="78"/>
      <c r="G250" s="16"/>
      <c r="H250" s="103"/>
      <c r="I250" s="103"/>
      <c r="J250" s="103"/>
      <c r="K250" s="103"/>
      <c r="L250" s="103"/>
      <c r="M250" s="103"/>
      <c r="N250" s="103"/>
      <c r="O250" s="103"/>
      <c r="P250" s="16"/>
      <c r="Q250" s="100"/>
      <c r="R250" s="16"/>
    </row>
    <row r="251" spans="1:18" ht="12.75">
      <c r="A251" s="76"/>
      <c r="B251" s="32"/>
      <c r="C251" s="32"/>
      <c r="D251" s="32"/>
      <c r="E251" s="16"/>
      <c r="F251" s="78"/>
      <c r="G251" s="16"/>
      <c r="H251" s="103"/>
      <c r="I251" s="103"/>
      <c r="J251" s="103"/>
      <c r="K251" s="103"/>
      <c r="L251" s="103"/>
      <c r="M251" s="103"/>
      <c r="N251" s="103"/>
      <c r="O251" s="103"/>
      <c r="P251" s="16"/>
      <c r="Q251" s="100"/>
      <c r="R251" s="16"/>
    </row>
    <row r="252" spans="1:18" ht="12.75">
      <c r="A252" s="76"/>
      <c r="B252" s="32"/>
      <c r="C252" s="32"/>
      <c r="D252" s="32"/>
      <c r="E252" s="16"/>
      <c r="F252" s="78"/>
      <c r="G252" s="16"/>
      <c r="H252" s="103"/>
      <c r="I252" s="103"/>
      <c r="J252" s="103"/>
      <c r="K252" s="103"/>
      <c r="L252" s="103"/>
      <c r="M252" s="103"/>
      <c r="N252" s="103"/>
      <c r="O252" s="103"/>
      <c r="P252" s="16"/>
      <c r="Q252" s="100"/>
      <c r="R252" s="16"/>
    </row>
    <row r="253" spans="1:18" ht="12.75">
      <c r="A253" s="76"/>
      <c r="B253" s="32"/>
      <c r="C253" s="32"/>
      <c r="D253" s="32"/>
      <c r="E253" s="16"/>
      <c r="F253" s="78"/>
      <c r="G253" s="16"/>
      <c r="H253" s="103"/>
      <c r="I253" s="103"/>
      <c r="J253" s="103"/>
      <c r="K253" s="103"/>
      <c r="L253" s="103"/>
      <c r="M253" s="103"/>
      <c r="N253" s="103"/>
      <c r="O253" s="103"/>
      <c r="P253" s="16"/>
      <c r="Q253" s="100"/>
      <c r="R253" s="16"/>
    </row>
    <row r="254" spans="1:18" ht="12.75">
      <c r="A254" s="76"/>
      <c r="B254" s="32"/>
      <c r="C254" s="32"/>
      <c r="D254" s="32"/>
      <c r="E254" s="16"/>
      <c r="F254" s="78"/>
      <c r="G254" s="16"/>
      <c r="H254" s="103"/>
      <c r="I254" s="103"/>
      <c r="J254" s="103"/>
      <c r="K254" s="103"/>
      <c r="L254" s="103"/>
      <c r="M254" s="103"/>
      <c r="N254" s="103"/>
      <c r="O254" s="103"/>
      <c r="P254" s="16"/>
      <c r="Q254" s="100"/>
      <c r="R254" s="16"/>
    </row>
    <row r="255" spans="1:18" ht="12.75">
      <c r="A255" s="76"/>
      <c r="B255" s="32"/>
      <c r="C255" s="32"/>
      <c r="D255" s="32"/>
      <c r="E255" s="16"/>
      <c r="F255" s="78"/>
      <c r="G255" s="16"/>
      <c r="H255" s="103"/>
      <c r="I255" s="103"/>
      <c r="J255" s="103"/>
      <c r="K255" s="103"/>
      <c r="L255" s="103"/>
      <c r="M255" s="103"/>
      <c r="N255" s="103"/>
      <c r="O255" s="103"/>
      <c r="P255" s="16"/>
      <c r="Q255" s="100"/>
      <c r="R255" s="16"/>
    </row>
    <row r="256" spans="1:18" ht="12.75">
      <c r="A256" s="76"/>
      <c r="B256" s="32"/>
      <c r="C256" s="32"/>
      <c r="D256" s="32"/>
      <c r="E256" s="16"/>
      <c r="F256" s="78"/>
      <c r="G256" s="16"/>
      <c r="H256" s="103"/>
      <c r="I256" s="103"/>
      <c r="J256" s="103"/>
      <c r="K256" s="103"/>
      <c r="L256" s="103"/>
      <c r="M256" s="103"/>
      <c r="N256" s="103"/>
      <c r="O256" s="103"/>
      <c r="P256" s="16"/>
      <c r="Q256" s="100"/>
      <c r="R256" s="16"/>
    </row>
    <row r="257" spans="1:18" ht="12.75">
      <c r="A257" s="76"/>
      <c r="B257" s="32"/>
      <c r="C257" s="32"/>
      <c r="D257" s="32"/>
      <c r="E257" s="16"/>
      <c r="F257" s="78"/>
      <c r="G257" s="16"/>
      <c r="H257" s="103"/>
      <c r="I257" s="103"/>
      <c r="J257" s="103"/>
      <c r="K257" s="103"/>
      <c r="L257" s="103"/>
      <c r="M257" s="103"/>
      <c r="N257" s="103"/>
      <c r="O257" s="103"/>
      <c r="P257" s="16"/>
      <c r="Q257" s="100"/>
      <c r="R257" s="16"/>
    </row>
    <row r="258" spans="1:18" ht="12.75">
      <c r="A258" s="76"/>
      <c r="B258" s="32"/>
      <c r="C258" s="32"/>
      <c r="D258" s="32"/>
      <c r="E258" s="16"/>
      <c r="F258" s="78"/>
      <c r="G258" s="16"/>
      <c r="H258" s="103"/>
      <c r="I258" s="103"/>
      <c r="J258" s="103"/>
      <c r="K258" s="103"/>
      <c r="L258" s="103"/>
      <c r="M258" s="103"/>
      <c r="N258" s="103"/>
      <c r="O258" s="103"/>
      <c r="P258" s="16"/>
      <c r="Q258" s="100"/>
      <c r="R258" s="16"/>
    </row>
    <row r="259" spans="1:18" ht="12.75">
      <c r="A259" s="76"/>
      <c r="B259" s="32"/>
      <c r="C259" s="32"/>
      <c r="D259" s="32"/>
      <c r="E259" s="16"/>
      <c r="F259" s="78"/>
      <c r="G259" s="16"/>
      <c r="H259" s="103"/>
      <c r="I259" s="103"/>
      <c r="J259" s="103"/>
      <c r="K259" s="103"/>
      <c r="L259" s="103"/>
      <c r="M259" s="103"/>
      <c r="N259" s="103"/>
      <c r="O259" s="103"/>
      <c r="P259" s="16"/>
      <c r="Q259" s="100"/>
      <c r="R259" s="16"/>
    </row>
    <row r="260" spans="1:18" ht="12.75">
      <c r="A260" s="76"/>
      <c r="B260" s="32"/>
      <c r="C260" s="32"/>
      <c r="D260" s="32"/>
      <c r="E260" s="16"/>
      <c r="F260" s="78"/>
      <c r="G260" s="16"/>
      <c r="H260" s="103"/>
      <c r="I260" s="103"/>
      <c r="J260" s="103"/>
      <c r="K260" s="103"/>
      <c r="L260" s="103"/>
      <c r="M260" s="103"/>
      <c r="N260" s="103"/>
      <c r="O260" s="103"/>
      <c r="P260" s="16"/>
      <c r="Q260" s="100"/>
      <c r="R260" s="16"/>
    </row>
    <row r="261" spans="1:18" ht="12.75">
      <c r="A261" s="76"/>
      <c r="B261" s="32"/>
      <c r="C261" s="32"/>
      <c r="D261" s="32"/>
      <c r="E261" s="16"/>
      <c r="F261" s="78"/>
      <c r="G261" s="16"/>
      <c r="H261" s="103"/>
      <c r="I261" s="103"/>
      <c r="J261" s="103"/>
      <c r="K261" s="103"/>
      <c r="L261" s="103"/>
      <c r="M261" s="103"/>
      <c r="N261" s="103"/>
      <c r="O261" s="103"/>
      <c r="P261" s="16"/>
      <c r="Q261" s="100"/>
      <c r="R261" s="16"/>
    </row>
    <row r="262" spans="1:18" ht="12.75">
      <c r="A262" s="76"/>
      <c r="B262" s="32"/>
      <c r="C262" s="32"/>
      <c r="D262" s="32"/>
      <c r="E262" s="16"/>
      <c r="F262" s="78"/>
      <c r="G262" s="16"/>
      <c r="H262" s="103"/>
      <c r="I262" s="103"/>
      <c r="J262" s="103"/>
      <c r="K262" s="103"/>
      <c r="L262" s="103"/>
      <c r="M262" s="103"/>
      <c r="N262" s="103"/>
      <c r="O262" s="103"/>
      <c r="P262" s="16"/>
      <c r="Q262" s="100"/>
      <c r="R262" s="16"/>
    </row>
    <row r="263" spans="1:18" ht="12.75">
      <c r="A263" s="76"/>
      <c r="B263" s="32"/>
      <c r="C263" s="32"/>
      <c r="D263" s="32"/>
      <c r="E263" s="16"/>
      <c r="F263" s="78"/>
      <c r="G263" s="16"/>
      <c r="H263" s="103"/>
      <c r="I263" s="103"/>
      <c r="J263" s="103"/>
      <c r="K263" s="103"/>
      <c r="L263" s="103"/>
      <c r="M263" s="103"/>
      <c r="N263" s="103"/>
      <c r="O263" s="103"/>
      <c r="P263" s="16"/>
      <c r="Q263" s="100"/>
      <c r="R263" s="16"/>
    </row>
    <row r="264" spans="1:18" ht="12.75">
      <c r="A264" s="76"/>
      <c r="B264" s="32"/>
      <c r="C264" s="32"/>
      <c r="D264" s="32"/>
      <c r="E264" s="16"/>
      <c r="F264" s="78"/>
      <c r="G264" s="16"/>
      <c r="H264" s="103"/>
      <c r="I264" s="103"/>
      <c r="J264" s="103"/>
      <c r="K264" s="103"/>
      <c r="L264" s="103"/>
      <c r="M264" s="103"/>
      <c r="N264" s="103"/>
      <c r="O264" s="103"/>
      <c r="P264" s="16"/>
      <c r="Q264" s="100"/>
      <c r="R264" s="16"/>
    </row>
    <row r="265" spans="1:18" ht="12.75">
      <c r="A265" s="76"/>
      <c r="B265" s="32"/>
      <c r="C265" s="32"/>
      <c r="D265" s="32"/>
      <c r="E265" s="16"/>
      <c r="F265" s="78"/>
      <c r="G265" s="16"/>
      <c r="H265" s="103"/>
      <c r="I265" s="103"/>
      <c r="J265" s="103"/>
      <c r="K265" s="103"/>
      <c r="L265" s="103"/>
      <c r="M265" s="103"/>
      <c r="N265" s="103"/>
      <c r="O265" s="103"/>
      <c r="P265" s="16"/>
      <c r="Q265" s="100"/>
      <c r="R265" s="16"/>
    </row>
    <row r="266" spans="1:18" ht="12.75">
      <c r="A266" s="76"/>
      <c r="B266" s="32"/>
      <c r="C266" s="32"/>
      <c r="D266" s="32"/>
      <c r="E266" s="16"/>
      <c r="F266" s="78"/>
      <c r="G266" s="16"/>
      <c r="H266" s="103"/>
      <c r="I266" s="103"/>
      <c r="J266" s="103"/>
      <c r="K266" s="103"/>
      <c r="L266" s="103"/>
      <c r="M266" s="103"/>
      <c r="N266" s="103"/>
      <c r="O266" s="103"/>
      <c r="P266" s="16"/>
      <c r="Q266" s="100"/>
      <c r="R266" s="16"/>
    </row>
    <row r="267" spans="1:18" ht="12.75">
      <c r="A267" s="76"/>
      <c r="B267" s="32"/>
      <c r="C267" s="32"/>
      <c r="D267" s="32"/>
      <c r="E267" s="16"/>
      <c r="F267" s="78"/>
      <c r="G267" s="16"/>
      <c r="H267" s="103"/>
      <c r="I267" s="103"/>
      <c r="J267" s="103"/>
      <c r="K267" s="103"/>
      <c r="L267" s="103"/>
      <c r="M267" s="103"/>
      <c r="N267" s="103"/>
      <c r="O267" s="103"/>
      <c r="P267" s="16"/>
      <c r="Q267" s="100"/>
      <c r="R267" s="16"/>
    </row>
    <row r="268" spans="1:18" ht="12.75">
      <c r="A268" s="76"/>
      <c r="B268" s="32"/>
      <c r="C268" s="32"/>
      <c r="D268" s="32"/>
      <c r="E268" s="16"/>
      <c r="F268" s="78"/>
      <c r="G268" s="16"/>
      <c r="H268" s="103"/>
      <c r="I268" s="103"/>
      <c r="J268" s="103"/>
      <c r="K268" s="103"/>
      <c r="L268" s="103"/>
      <c r="M268" s="103"/>
      <c r="N268" s="103"/>
      <c r="O268" s="103"/>
      <c r="P268" s="16"/>
      <c r="Q268" s="100"/>
      <c r="R268" s="16"/>
    </row>
    <row r="269" spans="1:18" ht="12.75">
      <c r="A269" s="76"/>
      <c r="B269" s="32"/>
      <c r="C269" s="32"/>
      <c r="D269" s="32"/>
      <c r="E269" s="16"/>
      <c r="F269" s="78"/>
      <c r="G269" s="16"/>
      <c r="H269" s="103"/>
      <c r="I269" s="103"/>
      <c r="J269" s="103"/>
      <c r="K269" s="103"/>
      <c r="L269" s="103"/>
      <c r="M269" s="103"/>
      <c r="N269" s="103"/>
      <c r="O269" s="103"/>
      <c r="P269" s="16"/>
      <c r="Q269" s="100"/>
      <c r="R269" s="16"/>
    </row>
    <row r="270" spans="1:18" ht="12.75">
      <c r="A270" s="76"/>
      <c r="B270" s="32"/>
      <c r="C270" s="32"/>
      <c r="D270" s="32"/>
      <c r="E270" s="16"/>
      <c r="F270" s="78"/>
      <c r="G270" s="16"/>
      <c r="H270" s="103"/>
      <c r="I270" s="103"/>
      <c r="J270" s="103"/>
      <c r="K270" s="103"/>
      <c r="L270" s="103"/>
      <c r="M270" s="103"/>
      <c r="N270" s="103"/>
      <c r="O270" s="103"/>
      <c r="P270" s="16"/>
      <c r="Q270" s="100"/>
      <c r="R270" s="16"/>
    </row>
    <row r="271" spans="1:18" ht="12.75">
      <c r="A271" s="76"/>
      <c r="B271" s="32"/>
      <c r="C271" s="32"/>
      <c r="D271" s="32"/>
      <c r="E271" s="16"/>
      <c r="F271" s="78"/>
      <c r="G271" s="16"/>
      <c r="H271" s="103"/>
      <c r="I271" s="103"/>
      <c r="J271" s="103"/>
      <c r="K271" s="103"/>
      <c r="L271" s="103"/>
      <c r="M271" s="103"/>
      <c r="N271" s="103"/>
      <c r="O271" s="103"/>
      <c r="P271" s="16"/>
      <c r="Q271" s="100"/>
      <c r="R271" s="16"/>
    </row>
    <row r="272" spans="1:18" ht="12.75">
      <c r="A272" s="76"/>
      <c r="B272" s="32"/>
      <c r="C272" s="32"/>
      <c r="D272" s="32"/>
      <c r="E272" s="16"/>
      <c r="F272" s="78"/>
      <c r="G272" s="16"/>
      <c r="H272" s="103"/>
      <c r="I272" s="103"/>
      <c r="J272" s="103"/>
      <c r="K272" s="103"/>
      <c r="L272" s="103"/>
      <c r="M272" s="103"/>
      <c r="N272" s="103"/>
      <c r="O272" s="103"/>
      <c r="P272" s="16"/>
      <c r="Q272" s="100"/>
      <c r="R272" s="16"/>
    </row>
    <row r="273" spans="1:18" ht="12.75">
      <c r="A273" s="76"/>
      <c r="B273" s="32"/>
      <c r="C273" s="32"/>
      <c r="D273" s="32"/>
      <c r="E273" s="16"/>
      <c r="F273" s="78"/>
      <c r="G273" s="16"/>
      <c r="H273" s="103"/>
      <c r="I273" s="103"/>
      <c r="J273" s="103"/>
      <c r="K273" s="103"/>
      <c r="L273" s="103"/>
      <c r="M273" s="103"/>
      <c r="N273" s="103"/>
      <c r="O273" s="103"/>
      <c r="P273" s="16"/>
      <c r="Q273" s="100"/>
      <c r="R273" s="16"/>
    </row>
    <row r="274" spans="1:18" ht="12.75">
      <c r="A274" s="76"/>
      <c r="B274" s="32"/>
      <c r="C274" s="32"/>
      <c r="D274" s="32"/>
      <c r="E274" s="16"/>
      <c r="F274" s="78"/>
      <c r="G274" s="16"/>
      <c r="H274" s="103"/>
      <c r="I274" s="103"/>
      <c r="J274" s="103"/>
      <c r="K274" s="103"/>
      <c r="L274" s="103"/>
      <c r="M274" s="103"/>
      <c r="N274" s="103"/>
      <c r="O274" s="103"/>
      <c r="P274" s="16"/>
      <c r="Q274" s="100"/>
      <c r="R274" s="16"/>
    </row>
  </sheetData>
  <conditionalFormatting sqref="H92:K141 L96:O105">
    <cfRule type="cellIs" priority="1" dxfId="3" operator="lessThan" stopIfTrue="1">
      <formula>25</formula>
    </cfRule>
    <cfRule type="cellIs" priority="2" dxfId="4" operator="between" stopIfTrue="1">
      <formula>24</formula>
      <formula>27</formula>
    </cfRule>
    <cfRule type="cellIs" priority="3" dxfId="2" operator="between" stopIfTrue="1">
      <formula>26</formula>
      <formula>29</formula>
    </cfRule>
  </conditionalFormatting>
  <conditionalFormatting sqref="F3:F31 F87:F141 F47:F72 F75:F84 F34:F44">
    <cfRule type="cellIs" priority="4" dxfId="1" operator="equal" stopIfTrue="1">
      <formula>"žá"</formula>
    </cfRule>
    <cfRule type="cellIs" priority="5" dxfId="2" operator="equal" stopIfTrue="1">
      <formula>"m"</formula>
    </cfRule>
    <cfRule type="cellIs" priority="6" dxfId="3" operator="equal" stopIfTrue="1">
      <formula>"ž"</formula>
    </cfRule>
  </conditionalFormatting>
  <conditionalFormatting sqref="H87:L87">
    <cfRule type="cellIs" priority="7" dxfId="3" operator="lessThan" stopIfTrue="1">
      <formula>34</formula>
    </cfRule>
    <cfRule type="cellIs" priority="8" dxfId="4" operator="between" stopIfTrue="1">
      <formula>33</formula>
      <formula>35.9</formula>
    </cfRule>
    <cfRule type="cellIs" priority="9" dxfId="2" operator="between" stopIfTrue="1">
      <formula>35</formula>
      <formula>37.9</formula>
    </cfRule>
  </conditionalFormatting>
  <printOptions/>
  <pageMargins left="0.38" right="0.31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78"/>
  <sheetViews>
    <sheetView workbookViewId="0" topLeftCell="A41">
      <selection activeCell="M70" sqref="M70:N70"/>
    </sheetView>
  </sheetViews>
  <sheetFormatPr defaultColWidth="9.140625" defaultRowHeight="12.75"/>
  <cols>
    <col min="1" max="1" width="19.8515625" style="0" customWidth="1"/>
    <col min="2" max="8" width="5.7109375" style="15" customWidth="1"/>
    <col min="9" max="9" width="3.7109375" style="0" customWidth="1"/>
    <col min="10" max="10" width="19.28125" style="0" customWidth="1"/>
    <col min="11" max="16" width="5.7109375" style="0" customWidth="1"/>
    <col min="17" max="17" width="6.421875" style="0" customWidth="1"/>
    <col min="18" max="18" width="3.7109375" style="0" customWidth="1"/>
    <col min="19" max="19" width="20.140625" style="0" customWidth="1"/>
    <col min="20" max="25" width="5.7109375" style="0" customWidth="1"/>
    <col min="26" max="26" width="6.140625" style="0" customWidth="1"/>
    <col min="27" max="27" width="3.7109375" style="0" customWidth="1"/>
    <col min="28" max="28" width="19.00390625" style="0" customWidth="1"/>
    <col min="29" max="34" width="5.7109375" style="0" customWidth="1"/>
    <col min="35" max="35" width="6.421875" style="0" bestFit="1" customWidth="1"/>
  </cols>
  <sheetData>
    <row r="2" spans="1:28" ht="21">
      <c r="A2" s="167" t="s">
        <v>1165</v>
      </c>
      <c r="J2" s="167" t="s">
        <v>1166</v>
      </c>
      <c r="S2" s="167" t="s">
        <v>1167</v>
      </c>
      <c r="AB2" s="167" t="s">
        <v>1168</v>
      </c>
    </row>
    <row r="3" ht="21">
      <c r="A3" s="168"/>
    </row>
    <row r="4" spans="1:34" ht="18" customHeight="1" thickBot="1">
      <c r="A4" s="169" t="s">
        <v>1169</v>
      </c>
      <c r="G4" s="170" t="s">
        <v>1170</v>
      </c>
      <c r="J4" s="169" t="s">
        <v>1233</v>
      </c>
      <c r="P4" s="170" t="s">
        <v>1172</v>
      </c>
      <c r="S4" s="169" t="s">
        <v>131</v>
      </c>
      <c r="Y4" s="170" t="s">
        <v>1174</v>
      </c>
      <c r="AB4" s="169" t="s">
        <v>1169</v>
      </c>
      <c r="AH4" s="170" t="s">
        <v>1174</v>
      </c>
    </row>
    <row r="5" spans="1:35" ht="18" customHeight="1">
      <c r="A5" s="171"/>
      <c r="B5" s="172">
        <v>1</v>
      </c>
      <c r="C5" s="172">
        <v>2</v>
      </c>
      <c r="D5" s="172">
        <v>3</v>
      </c>
      <c r="E5" s="172">
        <v>4</v>
      </c>
      <c r="F5" s="172">
        <v>5</v>
      </c>
      <c r="G5" s="172">
        <v>6</v>
      </c>
      <c r="H5" s="173">
        <v>7</v>
      </c>
      <c r="J5" s="174"/>
      <c r="K5" s="172">
        <v>1</v>
      </c>
      <c r="L5" s="172">
        <v>2</v>
      </c>
      <c r="M5" s="172">
        <v>3</v>
      </c>
      <c r="N5" s="172">
        <v>4</v>
      </c>
      <c r="O5" s="172">
        <v>5</v>
      </c>
      <c r="P5" s="172">
        <v>6</v>
      </c>
      <c r="Q5" s="173">
        <v>7</v>
      </c>
      <c r="S5" s="174"/>
      <c r="T5" s="172">
        <v>1</v>
      </c>
      <c r="U5" s="172">
        <v>2</v>
      </c>
      <c r="V5" s="172">
        <v>3</v>
      </c>
      <c r="W5" s="172">
        <v>4</v>
      </c>
      <c r="X5" s="172">
        <v>5</v>
      </c>
      <c r="Y5" s="172">
        <v>6</v>
      </c>
      <c r="Z5" s="173">
        <v>7</v>
      </c>
      <c r="AB5" s="174"/>
      <c r="AC5" s="172">
        <v>1</v>
      </c>
      <c r="AD5" s="172">
        <v>2</v>
      </c>
      <c r="AE5" s="172">
        <v>3</v>
      </c>
      <c r="AF5" s="172">
        <v>4</v>
      </c>
      <c r="AG5" s="172">
        <v>5</v>
      </c>
      <c r="AH5" s="172">
        <v>6</v>
      </c>
      <c r="AI5" s="173">
        <v>7</v>
      </c>
    </row>
    <row r="6" spans="1:35" ht="18" customHeight="1">
      <c r="A6" s="175" t="s">
        <v>1177</v>
      </c>
      <c r="B6" s="176">
        <v>25</v>
      </c>
      <c r="C6" s="176">
        <v>21</v>
      </c>
      <c r="D6" s="176">
        <v>23</v>
      </c>
      <c r="E6" s="176">
        <v>22</v>
      </c>
      <c r="F6" s="176">
        <v>21</v>
      </c>
      <c r="G6" s="176">
        <v>22</v>
      </c>
      <c r="H6" s="177">
        <v>22</v>
      </c>
      <c r="J6" s="175" t="s">
        <v>1229</v>
      </c>
      <c r="K6" s="178">
        <v>22</v>
      </c>
      <c r="L6" s="178">
        <v>23</v>
      </c>
      <c r="M6" s="178">
        <v>22</v>
      </c>
      <c r="N6" s="178">
        <v>24</v>
      </c>
      <c r="O6" s="178">
        <v>20</v>
      </c>
      <c r="P6" s="178">
        <v>23</v>
      </c>
      <c r="Q6" s="179">
        <v>23</v>
      </c>
      <c r="S6" s="175" t="s">
        <v>1193</v>
      </c>
      <c r="T6" s="178">
        <v>25</v>
      </c>
      <c r="U6" s="178">
        <v>25</v>
      </c>
      <c r="V6" s="178">
        <v>23</v>
      </c>
      <c r="W6" s="178">
        <v>29</v>
      </c>
      <c r="X6" s="178">
        <v>24</v>
      </c>
      <c r="Y6" s="178">
        <v>29</v>
      </c>
      <c r="Z6" s="179">
        <v>26</v>
      </c>
      <c r="AB6" s="175" t="s">
        <v>1177</v>
      </c>
      <c r="AC6" s="178">
        <v>25</v>
      </c>
      <c r="AD6" s="178">
        <v>21</v>
      </c>
      <c r="AE6" s="178">
        <v>23</v>
      </c>
      <c r="AF6" s="178">
        <v>22</v>
      </c>
      <c r="AG6" s="178">
        <v>21</v>
      </c>
      <c r="AH6" s="178">
        <v>22</v>
      </c>
      <c r="AI6" s="179">
        <v>22</v>
      </c>
    </row>
    <row r="7" spans="1:35" ht="18" customHeight="1">
      <c r="A7" s="175" t="s">
        <v>1181</v>
      </c>
      <c r="B7" s="176">
        <v>26</v>
      </c>
      <c r="C7" s="176">
        <v>21</v>
      </c>
      <c r="D7" s="176">
        <v>21</v>
      </c>
      <c r="E7" s="176">
        <v>23</v>
      </c>
      <c r="F7" s="176">
        <v>28</v>
      </c>
      <c r="G7" s="176">
        <v>23</v>
      </c>
      <c r="H7" s="177">
        <v>21</v>
      </c>
      <c r="J7" s="175" t="s">
        <v>1185</v>
      </c>
      <c r="K7" s="178">
        <v>24</v>
      </c>
      <c r="L7" s="178">
        <v>22</v>
      </c>
      <c r="M7" s="178">
        <v>24</v>
      </c>
      <c r="N7" s="178">
        <v>19</v>
      </c>
      <c r="O7" s="178">
        <v>27</v>
      </c>
      <c r="P7" s="178">
        <v>19</v>
      </c>
      <c r="Q7" s="179">
        <v>23</v>
      </c>
      <c r="S7" s="175" t="s">
        <v>1198</v>
      </c>
      <c r="T7" s="178">
        <v>27</v>
      </c>
      <c r="U7" s="178">
        <v>24</v>
      </c>
      <c r="V7" s="178">
        <v>29</v>
      </c>
      <c r="W7" s="178">
        <v>27</v>
      </c>
      <c r="X7" s="178">
        <v>34</v>
      </c>
      <c r="Y7" s="178">
        <v>28</v>
      </c>
      <c r="Z7" s="179">
        <v>27</v>
      </c>
      <c r="AB7" s="175" t="s">
        <v>1180</v>
      </c>
      <c r="AC7" s="178">
        <v>28</v>
      </c>
      <c r="AD7" s="178">
        <v>22</v>
      </c>
      <c r="AE7" s="178">
        <v>25</v>
      </c>
      <c r="AF7" s="178">
        <v>23</v>
      </c>
      <c r="AG7" s="178">
        <v>24</v>
      </c>
      <c r="AH7" s="178">
        <v>24</v>
      </c>
      <c r="AI7" s="179">
        <v>26</v>
      </c>
    </row>
    <row r="8" spans="1:35" ht="18" customHeight="1">
      <c r="A8" s="175" t="s">
        <v>1229</v>
      </c>
      <c r="B8" s="176">
        <v>22</v>
      </c>
      <c r="C8" s="176">
        <v>23</v>
      </c>
      <c r="D8" s="176">
        <v>22</v>
      </c>
      <c r="E8" s="176">
        <v>24</v>
      </c>
      <c r="F8" s="176">
        <v>20</v>
      </c>
      <c r="G8" s="176">
        <v>23</v>
      </c>
      <c r="H8" s="177">
        <v>23</v>
      </c>
      <c r="J8" s="180" t="s">
        <v>1180</v>
      </c>
      <c r="K8" s="178">
        <v>28</v>
      </c>
      <c r="L8" s="178">
        <v>22</v>
      </c>
      <c r="M8" s="178">
        <v>25</v>
      </c>
      <c r="N8" s="178">
        <v>23</v>
      </c>
      <c r="O8" s="178">
        <v>24</v>
      </c>
      <c r="P8" s="178">
        <v>24</v>
      </c>
      <c r="Q8" s="179">
        <v>26</v>
      </c>
      <c r="S8" s="180" t="s">
        <v>1196</v>
      </c>
      <c r="T8" s="178">
        <v>27</v>
      </c>
      <c r="U8" s="178">
        <v>24</v>
      </c>
      <c r="V8" s="178">
        <v>27</v>
      </c>
      <c r="W8" s="178">
        <v>24</v>
      </c>
      <c r="X8" s="178">
        <v>23</v>
      </c>
      <c r="Y8" s="178">
        <v>31</v>
      </c>
      <c r="Z8" s="179">
        <v>25</v>
      </c>
      <c r="AB8" s="175" t="s">
        <v>1184</v>
      </c>
      <c r="AC8" s="178">
        <v>26</v>
      </c>
      <c r="AD8" s="178">
        <v>28</v>
      </c>
      <c r="AE8" s="178">
        <v>27</v>
      </c>
      <c r="AF8" s="178">
        <v>28</v>
      </c>
      <c r="AG8" s="178">
        <v>27</v>
      </c>
      <c r="AH8" s="178">
        <v>24</v>
      </c>
      <c r="AI8" s="179">
        <v>24</v>
      </c>
    </row>
    <row r="9" spans="1:35" ht="18" customHeight="1" thickBot="1">
      <c r="A9" s="175" t="s">
        <v>1187</v>
      </c>
      <c r="B9" s="176">
        <v>25</v>
      </c>
      <c r="C9" s="176">
        <v>21</v>
      </c>
      <c r="D9" s="176">
        <v>26</v>
      </c>
      <c r="E9" s="176">
        <v>26</v>
      </c>
      <c r="F9" s="176">
        <v>25</v>
      </c>
      <c r="G9" s="176">
        <v>23</v>
      </c>
      <c r="H9" s="177">
        <v>25</v>
      </c>
      <c r="J9" s="181" t="s">
        <v>1211</v>
      </c>
      <c r="K9" s="182"/>
      <c r="L9" s="182"/>
      <c r="M9" s="182"/>
      <c r="N9" s="182"/>
      <c r="O9" s="182"/>
      <c r="P9" s="182"/>
      <c r="Q9" s="183"/>
      <c r="S9" s="181" t="s">
        <v>1239</v>
      </c>
      <c r="T9" s="182"/>
      <c r="U9" s="182"/>
      <c r="V9" s="182"/>
      <c r="W9" s="182"/>
      <c r="X9" s="182"/>
      <c r="Y9" s="182"/>
      <c r="Z9" s="183"/>
      <c r="AB9" s="181" t="s">
        <v>1240</v>
      </c>
      <c r="AC9" s="184"/>
      <c r="AD9" s="184"/>
      <c r="AE9" s="184"/>
      <c r="AF9" s="184"/>
      <c r="AG9" s="184"/>
      <c r="AH9" s="184"/>
      <c r="AI9" s="185"/>
    </row>
    <row r="10" spans="1:35" ht="18" customHeight="1" thickBot="1">
      <c r="A10" s="175" t="s">
        <v>1185</v>
      </c>
      <c r="B10" s="176">
        <v>24</v>
      </c>
      <c r="C10" s="176">
        <v>22</v>
      </c>
      <c r="D10" s="176">
        <v>24</v>
      </c>
      <c r="E10" s="176">
        <v>19</v>
      </c>
      <c r="F10" s="176">
        <v>27</v>
      </c>
      <c r="G10" s="176">
        <v>19</v>
      </c>
      <c r="H10" s="177">
        <v>23</v>
      </c>
      <c r="K10" s="15">
        <f aca="true" t="shared" si="0" ref="K10:Q10">SUM(K6:K9)</f>
        <v>74</v>
      </c>
      <c r="L10" s="15">
        <f t="shared" si="0"/>
        <v>67</v>
      </c>
      <c r="M10" s="15">
        <f t="shared" si="0"/>
        <v>71</v>
      </c>
      <c r="N10" s="15">
        <f t="shared" si="0"/>
        <v>66</v>
      </c>
      <c r="O10" s="15">
        <f t="shared" si="0"/>
        <v>71</v>
      </c>
      <c r="P10" s="15">
        <f t="shared" si="0"/>
        <v>66</v>
      </c>
      <c r="Q10" s="15">
        <f t="shared" si="0"/>
        <v>72</v>
      </c>
      <c r="T10" s="15">
        <f aca="true" t="shared" si="1" ref="T10:Z10">SUM(T6:T9)</f>
        <v>79</v>
      </c>
      <c r="U10" s="15">
        <f t="shared" si="1"/>
        <v>73</v>
      </c>
      <c r="V10" s="15">
        <f t="shared" si="1"/>
        <v>79</v>
      </c>
      <c r="W10" s="15">
        <f t="shared" si="1"/>
        <v>80</v>
      </c>
      <c r="X10" s="15">
        <f t="shared" si="1"/>
        <v>81</v>
      </c>
      <c r="Y10" s="15">
        <f t="shared" si="1"/>
        <v>88</v>
      </c>
      <c r="Z10" s="15">
        <f t="shared" si="1"/>
        <v>78</v>
      </c>
      <c r="AC10" s="15">
        <f aca="true" t="shared" si="2" ref="AC10:AI10">SUM(AC6:AC9)</f>
        <v>79</v>
      </c>
      <c r="AD10" s="15">
        <f t="shared" si="2"/>
        <v>71</v>
      </c>
      <c r="AE10" s="15">
        <f t="shared" si="2"/>
        <v>75</v>
      </c>
      <c r="AF10" s="15">
        <f t="shared" si="2"/>
        <v>73</v>
      </c>
      <c r="AG10" s="15">
        <f t="shared" si="2"/>
        <v>72</v>
      </c>
      <c r="AH10" s="15">
        <f t="shared" si="2"/>
        <v>70</v>
      </c>
      <c r="AI10" s="15">
        <f t="shared" si="2"/>
        <v>72</v>
      </c>
    </row>
    <row r="11" spans="1:35" ht="18" customHeight="1" thickBot="1">
      <c r="A11" s="181" t="s">
        <v>1180</v>
      </c>
      <c r="B11" s="186"/>
      <c r="C11" s="186"/>
      <c r="D11" s="186"/>
      <c r="E11" s="186"/>
      <c r="F11" s="186"/>
      <c r="G11" s="186"/>
      <c r="H11" s="187"/>
      <c r="Q11" s="188">
        <f>SUM(K10:Q10)</f>
        <v>487</v>
      </c>
      <c r="Z11" s="188">
        <f>SUM(T10:Z10)</f>
        <v>558</v>
      </c>
      <c r="AI11" s="188">
        <f>SUM(AC10:AI10)</f>
        <v>512</v>
      </c>
    </row>
    <row r="12" spans="1:28" ht="18" customHeight="1" thickBot="1">
      <c r="A12" s="189"/>
      <c r="B12" s="15">
        <f>SUM(B6:B11)</f>
        <v>122</v>
      </c>
      <c r="C12" s="15">
        <f aca="true" t="shared" si="3" ref="C12:H12">SUM(C6:C11)</f>
        <v>108</v>
      </c>
      <c r="D12" s="15">
        <f t="shared" si="3"/>
        <v>116</v>
      </c>
      <c r="E12" s="15">
        <f t="shared" si="3"/>
        <v>114</v>
      </c>
      <c r="F12" s="15">
        <f t="shared" si="3"/>
        <v>121</v>
      </c>
      <c r="G12" s="15">
        <f t="shared" si="3"/>
        <v>110</v>
      </c>
      <c r="H12" s="15">
        <f t="shared" si="3"/>
        <v>114</v>
      </c>
      <c r="AB12" s="189"/>
    </row>
    <row r="13" spans="1:34" ht="18" customHeight="1" thickBot="1">
      <c r="A13" s="189"/>
      <c r="H13" s="188">
        <f>SUM(B12:H12)</f>
        <v>805</v>
      </c>
      <c r="J13" s="169" t="s">
        <v>1188</v>
      </c>
      <c r="P13" s="170" t="s">
        <v>1189</v>
      </c>
      <c r="S13" s="169" t="s">
        <v>1235</v>
      </c>
      <c r="Y13" s="170" t="s">
        <v>1190</v>
      </c>
      <c r="AB13" s="190" t="s">
        <v>1173</v>
      </c>
      <c r="AH13" s="170" t="s">
        <v>1190</v>
      </c>
    </row>
    <row r="14" spans="1:35" ht="18" customHeight="1" thickBot="1">
      <c r="A14" s="190" t="s">
        <v>1154</v>
      </c>
      <c r="G14" s="170" t="s">
        <v>1191</v>
      </c>
      <c r="J14" s="174"/>
      <c r="K14" s="172">
        <v>1</v>
      </c>
      <c r="L14" s="172">
        <v>2</v>
      </c>
      <c r="M14" s="172">
        <v>3</v>
      </c>
      <c r="N14" s="172">
        <v>4</v>
      </c>
      <c r="O14" s="172">
        <v>5</v>
      </c>
      <c r="P14" s="172">
        <v>6</v>
      </c>
      <c r="Q14" s="173">
        <v>7</v>
      </c>
      <c r="S14" s="174"/>
      <c r="T14" s="172">
        <v>1</v>
      </c>
      <c r="U14" s="172">
        <v>2</v>
      </c>
      <c r="V14" s="172">
        <v>3</v>
      </c>
      <c r="W14" s="172">
        <v>4</v>
      </c>
      <c r="X14" s="172">
        <v>5</v>
      </c>
      <c r="Y14" s="172">
        <v>6</v>
      </c>
      <c r="Z14" s="173">
        <v>7</v>
      </c>
      <c r="AB14" s="174"/>
      <c r="AC14" s="172">
        <v>1</v>
      </c>
      <c r="AD14" s="172">
        <v>2</v>
      </c>
      <c r="AE14" s="172">
        <v>3</v>
      </c>
      <c r="AF14" s="172">
        <v>4</v>
      </c>
      <c r="AG14" s="172">
        <v>5</v>
      </c>
      <c r="AH14" s="172">
        <v>6</v>
      </c>
      <c r="AI14" s="173">
        <v>7</v>
      </c>
    </row>
    <row r="15" spans="1:35" ht="18" customHeight="1">
      <c r="A15" s="191"/>
      <c r="B15" s="172">
        <v>1</v>
      </c>
      <c r="C15" s="172">
        <v>2</v>
      </c>
      <c r="D15" s="172">
        <v>3</v>
      </c>
      <c r="E15" s="172">
        <v>4</v>
      </c>
      <c r="F15" s="172">
        <v>5</v>
      </c>
      <c r="G15" s="172">
        <v>6</v>
      </c>
      <c r="H15" s="173">
        <v>7</v>
      </c>
      <c r="J15" s="175" t="s">
        <v>1192</v>
      </c>
      <c r="K15" s="178">
        <v>25</v>
      </c>
      <c r="L15" s="178">
        <v>20</v>
      </c>
      <c r="M15" s="178">
        <v>21</v>
      </c>
      <c r="N15" s="178">
        <v>22</v>
      </c>
      <c r="O15" s="178">
        <v>24</v>
      </c>
      <c r="P15" s="178">
        <v>24</v>
      </c>
      <c r="Q15" s="179">
        <v>22</v>
      </c>
      <c r="S15" s="175" t="s">
        <v>1176</v>
      </c>
      <c r="T15" s="178">
        <v>26</v>
      </c>
      <c r="U15" s="178">
        <v>25</v>
      </c>
      <c r="V15" s="178">
        <v>22</v>
      </c>
      <c r="W15" s="178">
        <v>24</v>
      </c>
      <c r="X15" s="178">
        <v>23</v>
      </c>
      <c r="Y15" s="178">
        <v>25</v>
      </c>
      <c r="Z15" s="179">
        <v>29</v>
      </c>
      <c r="AB15" s="175" t="s">
        <v>1194</v>
      </c>
      <c r="AC15" s="178">
        <v>28</v>
      </c>
      <c r="AD15" s="178">
        <v>21</v>
      </c>
      <c r="AE15" s="178">
        <v>27</v>
      </c>
      <c r="AF15" s="178">
        <v>29</v>
      </c>
      <c r="AG15" s="178">
        <v>25</v>
      </c>
      <c r="AH15" s="178">
        <v>29</v>
      </c>
      <c r="AI15" s="179">
        <v>25</v>
      </c>
    </row>
    <row r="16" spans="1:35" ht="18" customHeight="1">
      <c r="A16" s="175" t="s">
        <v>1192</v>
      </c>
      <c r="B16" s="176">
        <v>25</v>
      </c>
      <c r="C16" s="176">
        <v>20</v>
      </c>
      <c r="D16" s="176">
        <v>21</v>
      </c>
      <c r="E16" s="176">
        <v>22</v>
      </c>
      <c r="F16" s="176">
        <v>24</v>
      </c>
      <c r="G16" s="176">
        <v>24</v>
      </c>
      <c r="H16" s="177">
        <v>22</v>
      </c>
      <c r="J16" s="175" t="s">
        <v>1195</v>
      </c>
      <c r="K16" s="178">
        <v>26</v>
      </c>
      <c r="L16" s="178">
        <v>23</v>
      </c>
      <c r="M16" s="178">
        <v>22</v>
      </c>
      <c r="N16" s="178">
        <v>21</v>
      </c>
      <c r="O16" s="178">
        <v>25</v>
      </c>
      <c r="P16" s="178">
        <v>22</v>
      </c>
      <c r="Q16" s="192">
        <v>32</v>
      </c>
      <c r="S16" s="175" t="s">
        <v>1183</v>
      </c>
      <c r="T16" s="178">
        <v>23</v>
      </c>
      <c r="U16" s="178">
        <v>23</v>
      </c>
      <c r="V16" s="178">
        <v>25</v>
      </c>
      <c r="W16" s="178">
        <v>22</v>
      </c>
      <c r="X16" s="178">
        <v>23</v>
      </c>
      <c r="Y16" s="178">
        <v>21</v>
      </c>
      <c r="Z16" s="179">
        <v>20</v>
      </c>
      <c r="AB16" s="175" t="s">
        <v>1231</v>
      </c>
      <c r="AC16" s="178">
        <v>23</v>
      </c>
      <c r="AD16" s="178">
        <v>24</v>
      </c>
      <c r="AE16" s="178">
        <v>26</v>
      </c>
      <c r="AF16" s="178">
        <v>21</v>
      </c>
      <c r="AG16" s="178">
        <v>21</v>
      </c>
      <c r="AH16" s="178">
        <v>23</v>
      </c>
      <c r="AI16" s="179">
        <v>20</v>
      </c>
    </row>
    <row r="17" spans="1:35" ht="18" customHeight="1">
      <c r="A17" s="175" t="s">
        <v>1195</v>
      </c>
      <c r="B17" s="176">
        <v>26</v>
      </c>
      <c r="C17" s="176">
        <v>23</v>
      </c>
      <c r="D17" s="176">
        <v>22</v>
      </c>
      <c r="E17" s="176">
        <v>21</v>
      </c>
      <c r="F17" s="176">
        <v>25</v>
      </c>
      <c r="G17" s="176">
        <v>22</v>
      </c>
      <c r="H17" s="177">
        <v>32</v>
      </c>
      <c r="J17" s="175" t="s">
        <v>1197</v>
      </c>
      <c r="K17" s="178">
        <v>23</v>
      </c>
      <c r="L17" s="178">
        <v>21</v>
      </c>
      <c r="M17" s="178">
        <v>23</v>
      </c>
      <c r="N17" s="178">
        <v>23</v>
      </c>
      <c r="O17" s="178">
        <v>23</v>
      </c>
      <c r="P17" s="178">
        <v>22</v>
      </c>
      <c r="Q17" s="179">
        <v>24</v>
      </c>
      <c r="S17" s="175" t="s">
        <v>1156</v>
      </c>
      <c r="T17" s="178">
        <v>126</v>
      </c>
      <c r="U17" s="178">
        <v>126</v>
      </c>
      <c r="V17" s="178">
        <v>126</v>
      </c>
      <c r="W17" s="178">
        <v>126</v>
      </c>
      <c r="X17" s="178">
        <v>126</v>
      </c>
      <c r="Y17" s="178">
        <v>126</v>
      </c>
      <c r="Z17" s="179">
        <v>126</v>
      </c>
      <c r="AB17" s="180" t="s">
        <v>1176</v>
      </c>
      <c r="AC17" s="178">
        <v>26</v>
      </c>
      <c r="AD17" s="178">
        <v>25</v>
      </c>
      <c r="AE17" s="178">
        <v>22</v>
      </c>
      <c r="AF17" s="178">
        <v>24</v>
      </c>
      <c r="AG17" s="178">
        <v>23</v>
      </c>
      <c r="AH17" s="178">
        <v>25</v>
      </c>
      <c r="AI17" s="179">
        <v>29</v>
      </c>
    </row>
    <row r="18" spans="1:35" ht="18" customHeight="1" thickBot="1">
      <c r="A18" s="175" t="s">
        <v>1197</v>
      </c>
      <c r="B18" s="176">
        <v>23</v>
      </c>
      <c r="C18" s="176">
        <v>21</v>
      </c>
      <c r="D18" s="176">
        <v>23</v>
      </c>
      <c r="E18" s="176">
        <v>23</v>
      </c>
      <c r="F18" s="176">
        <v>23</v>
      </c>
      <c r="G18" s="176">
        <v>22</v>
      </c>
      <c r="H18" s="177">
        <v>24</v>
      </c>
      <c r="J18" s="181" t="s">
        <v>1156</v>
      </c>
      <c r="K18" s="184"/>
      <c r="L18" s="184"/>
      <c r="M18" s="184"/>
      <c r="N18" s="184"/>
      <c r="O18" s="184"/>
      <c r="P18" s="184"/>
      <c r="Q18" s="185"/>
      <c r="S18" s="181" t="s">
        <v>1156</v>
      </c>
      <c r="T18" s="182"/>
      <c r="U18" s="182"/>
      <c r="V18" s="182"/>
      <c r="W18" s="182"/>
      <c r="X18" s="182" t="s">
        <v>1156</v>
      </c>
      <c r="Y18" s="182" t="s">
        <v>1156</v>
      </c>
      <c r="Z18" s="183" t="s">
        <v>1156</v>
      </c>
      <c r="AB18" s="181" t="s">
        <v>1179</v>
      </c>
      <c r="AC18" s="184"/>
      <c r="AD18" s="184"/>
      <c r="AE18" s="184"/>
      <c r="AF18" s="184"/>
      <c r="AG18" s="184"/>
      <c r="AH18" s="184"/>
      <c r="AI18" s="185"/>
    </row>
    <row r="19" spans="1:35" ht="18" customHeight="1" thickBot="1">
      <c r="A19" s="175" t="s">
        <v>1218</v>
      </c>
      <c r="B19" s="176">
        <v>25</v>
      </c>
      <c r="C19" s="176">
        <v>27</v>
      </c>
      <c r="D19" s="176">
        <v>28</v>
      </c>
      <c r="E19" s="176">
        <v>22</v>
      </c>
      <c r="F19" s="176">
        <v>26</v>
      </c>
      <c r="G19" s="176">
        <v>29</v>
      </c>
      <c r="H19" s="177">
        <v>25</v>
      </c>
      <c r="K19" s="15">
        <f aca="true" t="shared" si="4" ref="K19:Q19">SUM(K15:K18)</f>
        <v>74</v>
      </c>
      <c r="L19" s="15">
        <f t="shared" si="4"/>
        <v>64</v>
      </c>
      <c r="M19" s="15">
        <f t="shared" si="4"/>
        <v>66</v>
      </c>
      <c r="N19" s="15">
        <f t="shared" si="4"/>
        <v>66</v>
      </c>
      <c r="O19" s="15">
        <f t="shared" si="4"/>
        <v>72</v>
      </c>
      <c r="P19" s="15">
        <f t="shared" si="4"/>
        <v>68</v>
      </c>
      <c r="Q19" s="15">
        <f t="shared" si="4"/>
        <v>78</v>
      </c>
      <c r="T19" s="15">
        <f aca="true" t="shared" si="5" ref="T19:Z19">SUM(T15:T18)</f>
        <v>175</v>
      </c>
      <c r="U19" s="15">
        <f t="shared" si="5"/>
        <v>174</v>
      </c>
      <c r="V19" s="15">
        <f t="shared" si="5"/>
        <v>173</v>
      </c>
      <c r="W19" s="15">
        <f t="shared" si="5"/>
        <v>172</v>
      </c>
      <c r="X19" s="15">
        <f t="shared" si="5"/>
        <v>172</v>
      </c>
      <c r="Y19" s="15">
        <f t="shared" si="5"/>
        <v>172</v>
      </c>
      <c r="Z19" s="15">
        <f t="shared" si="5"/>
        <v>175</v>
      </c>
      <c r="AC19" s="15">
        <f aca="true" t="shared" si="6" ref="AC19:AI19">SUM(AC15:AC18)</f>
        <v>77</v>
      </c>
      <c r="AD19" s="15">
        <f t="shared" si="6"/>
        <v>70</v>
      </c>
      <c r="AE19" s="15">
        <f t="shared" si="6"/>
        <v>75</v>
      </c>
      <c r="AF19" s="15">
        <f t="shared" si="6"/>
        <v>74</v>
      </c>
      <c r="AG19" s="15">
        <f t="shared" si="6"/>
        <v>69</v>
      </c>
      <c r="AH19" s="15">
        <f t="shared" si="6"/>
        <v>77</v>
      </c>
      <c r="AI19" s="15">
        <f t="shared" si="6"/>
        <v>74</v>
      </c>
    </row>
    <row r="20" spans="1:35" ht="18" customHeight="1" thickBot="1">
      <c r="A20" s="175" t="s">
        <v>1199</v>
      </c>
      <c r="B20" s="176">
        <v>28</v>
      </c>
      <c r="C20" s="176">
        <v>21</v>
      </c>
      <c r="D20" s="176">
        <v>23</v>
      </c>
      <c r="E20" s="176">
        <v>22</v>
      </c>
      <c r="F20" s="176">
        <v>23</v>
      </c>
      <c r="G20" s="176">
        <v>20</v>
      </c>
      <c r="H20" s="177">
        <v>22</v>
      </c>
      <c r="Q20" s="188">
        <f>SUM(K19:Q19)</f>
        <v>488</v>
      </c>
      <c r="Z20" s="188">
        <f>SUM(T19:Z19)</f>
        <v>1213</v>
      </c>
      <c r="AI20" s="188">
        <f>SUM(AC19:AI19)</f>
        <v>516</v>
      </c>
    </row>
    <row r="21" spans="1:28" ht="18" customHeight="1" thickBot="1">
      <c r="A21" s="181" t="s">
        <v>1156</v>
      </c>
      <c r="B21" s="186"/>
      <c r="C21" s="186"/>
      <c r="D21" s="186"/>
      <c r="E21" s="186"/>
      <c r="F21" s="186"/>
      <c r="G21" s="186"/>
      <c r="H21" s="187"/>
      <c r="AB21" s="189"/>
    </row>
    <row r="22" spans="1:34" ht="18" customHeight="1" thickBot="1">
      <c r="A22" s="189"/>
      <c r="B22" s="15">
        <f>SUM(B16:B21)</f>
        <v>127</v>
      </c>
      <c r="C22" s="15">
        <f aca="true" t="shared" si="7" ref="C22:H22">SUM(C16:C21)</f>
        <v>112</v>
      </c>
      <c r="D22" s="15">
        <f t="shared" si="7"/>
        <v>117</v>
      </c>
      <c r="E22" s="15">
        <f t="shared" si="7"/>
        <v>110</v>
      </c>
      <c r="F22" s="15">
        <f t="shared" si="7"/>
        <v>121</v>
      </c>
      <c r="G22" s="15">
        <f t="shared" si="7"/>
        <v>117</v>
      </c>
      <c r="H22" s="15">
        <f t="shared" si="7"/>
        <v>125</v>
      </c>
      <c r="J22" s="169" t="s">
        <v>88</v>
      </c>
      <c r="P22" s="170" t="s">
        <v>1191</v>
      </c>
      <c r="S22" s="169" t="s">
        <v>1154</v>
      </c>
      <c r="Y22" s="170" t="s">
        <v>1201</v>
      </c>
      <c r="AB22" s="190" t="s">
        <v>1154</v>
      </c>
      <c r="AH22" s="170" t="s">
        <v>1201</v>
      </c>
    </row>
    <row r="23" spans="1:35" ht="18" customHeight="1" thickBot="1">
      <c r="A23" s="189"/>
      <c r="H23" s="188">
        <f>SUM(B22:H22)</f>
        <v>829</v>
      </c>
      <c r="J23" s="174"/>
      <c r="K23" s="172">
        <v>1</v>
      </c>
      <c r="L23" s="172">
        <v>2</v>
      </c>
      <c r="M23" s="172">
        <v>3</v>
      </c>
      <c r="N23" s="172">
        <v>4</v>
      </c>
      <c r="O23" s="172">
        <v>5</v>
      </c>
      <c r="P23" s="172">
        <v>6</v>
      </c>
      <c r="Q23" s="173">
        <v>7</v>
      </c>
      <c r="S23" s="174"/>
      <c r="T23" s="172">
        <v>1</v>
      </c>
      <c r="U23" s="172">
        <v>2</v>
      </c>
      <c r="V23" s="172">
        <v>3</v>
      </c>
      <c r="W23" s="172">
        <v>4</v>
      </c>
      <c r="X23" s="172">
        <v>5</v>
      </c>
      <c r="Y23" s="172">
        <v>6</v>
      </c>
      <c r="Z23" s="173">
        <v>7</v>
      </c>
      <c r="AB23" s="174"/>
      <c r="AC23" s="172">
        <v>1</v>
      </c>
      <c r="AD23" s="172">
        <v>2</v>
      </c>
      <c r="AE23" s="172">
        <v>3</v>
      </c>
      <c r="AF23" s="172">
        <v>4</v>
      </c>
      <c r="AG23" s="172">
        <v>5</v>
      </c>
      <c r="AH23" s="172">
        <v>6</v>
      </c>
      <c r="AI23" s="173">
        <v>7</v>
      </c>
    </row>
    <row r="24" spans="1:35" ht="18" customHeight="1" thickBot="1">
      <c r="A24" s="190" t="s">
        <v>131</v>
      </c>
      <c r="G24" s="170" t="s">
        <v>1174</v>
      </c>
      <c r="J24" s="175" t="s">
        <v>1178</v>
      </c>
      <c r="K24" s="176">
        <v>23</v>
      </c>
      <c r="L24" s="176">
        <v>23</v>
      </c>
      <c r="M24" s="176">
        <v>22</v>
      </c>
      <c r="N24" s="176">
        <v>23</v>
      </c>
      <c r="O24" s="176">
        <v>27</v>
      </c>
      <c r="P24" s="178">
        <v>20</v>
      </c>
      <c r="Q24" s="179">
        <v>21</v>
      </c>
      <c r="S24" s="175" t="s">
        <v>1156</v>
      </c>
      <c r="T24" s="178">
        <v>126</v>
      </c>
      <c r="U24" s="178">
        <v>126</v>
      </c>
      <c r="V24" s="178">
        <v>126</v>
      </c>
      <c r="W24" s="178">
        <v>126</v>
      </c>
      <c r="X24" s="178">
        <v>126</v>
      </c>
      <c r="Y24" s="178">
        <v>126</v>
      </c>
      <c r="Z24" s="179">
        <v>126</v>
      </c>
      <c r="AB24" s="175"/>
      <c r="AC24" s="178">
        <v>126</v>
      </c>
      <c r="AD24" s="178">
        <v>126</v>
      </c>
      <c r="AE24" s="178">
        <v>126</v>
      </c>
      <c r="AF24" s="178">
        <v>126</v>
      </c>
      <c r="AG24" s="178">
        <v>126</v>
      </c>
      <c r="AH24" s="178">
        <v>126</v>
      </c>
      <c r="AI24" s="179">
        <v>126</v>
      </c>
    </row>
    <row r="25" spans="1:35" ht="18" customHeight="1">
      <c r="A25" s="191"/>
      <c r="B25" s="172">
        <v>1</v>
      </c>
      <c r="C25" s="172">
        <v>2</v>
      </c>
      <c r="D25" s="172">
        <v>3</v>
      </c>
      <c r="E25" s="172">
        <v>4</v>
      </c>
      <c r="F25" s="172">
        <v>5</v>
      </c>
      <c r="G25" s="172">
        <v>6</v>
      </c>
      <c r="H25" s="173">
        <v>7</v>
      </c>
      <c r="J25" s="175" t="s">
        <v>1234</v>
      </c>
      <c r="K25" s="176">
        <v>30</v>
      </c>
      <c r="L25" s="176">
        <v>20</v>
      </c>
      <c r="M25" s="176">
        <v>23</v>
      </c>
      <c r="N25" s="176">
        <v>23</v>
      </c>
      <c r="O25" s="176">
        <v>23</v>
      </c>
      <c r="P25" s="178">
        <v>22</v>
      </c>
      <c r="Q25" s="179">
        <v>25</v>
      </c>
      <c r="S25" s="175" t="s">
        <v>1156</v>
      </c>
      <c r="T25" s="178">
        <v>126</v>
      </c>
      <c r="U25" s="178">
        <v>126</v>
      </c>
      <c r="V25" s="178">
        <v>126</v>
      </c>
      <c r="W25" s="178">
        <v>126</v>
      </c>
      <c r="X25" s="178">
        <v>126</v>
      </c>
      <c r="Y25" s="178">
        <v>126</v>
      </c>
      <c r="Z25" s="179">
        <v>126</v>
      </c>
      <c r="AB25" s="175"/>
      <c r="AC25" s="178">
        <v>126</v>
      </c>
      <c r="AD25" s="178">
        <v>126</v>
      </c>
      <c r="AE25" s="178">
        <v>126</v>
      </c>
      <c r="AF25" s="178">
        <v>126</v>
      </c>
      <c r="AG25" s="178">
        <v>126</v>
      </c>
      <c r="AH25" s="178">
        <v>126</v>
      </c>
      <c r="AI25" s="179">
        <v>126</v>
      </c>
    </row>
    <row r="26" spans="1:35" ht="18" customHeight="1">
      <c r="A26" s="175" t="s">
        <v>1210</v>
      </c>
      <c r="B26" s="176">
        <v>25</v>
      </c>
      <c r="C26" s="176">
        <v>21</v>
      </c>
      <c r="D26" s="176">
        <v>27</v>
      </c>
      <c r="E26" s="176">
        <v>25</v>
      </c>
      <c r="F26" s="176">
        <v>23</v>
      </c>
      <c r="G26" s="176">
        <v>24</v>
      </c>
      <c r="H26" s="177">
        <v>23</v>
      </c>
      <c r="J26" s="175" t="s">
        <v>1182</v>
      </c>
      <c r="K26" s="176">
        <v>29</v>
      </c>
      <c r="L26" s="176">
        <v>23</v>
      </c>
      <c r="M26" s="176">
        <v>24</v>
      </c>
      <c r="N26" s="176">
        <v>25</v>
      </c>
      <c r="O26" s="176">
        <v>18</v>
      </c>
      <c r="P26" s="178">
        <v>22</v>
      </c>
      <c r="Q26" s="179">
        <v>23</v>
      </c>
      <c r="S26" s="175" t="s">
        <v>1156</v>
      </c>
      <c r="T26" s="178">
        <v>126</v>
      </c>
      <c r="U26" s="178">
        <v>126</v>
      </c>
      <c r="V26" s="178">
        <v>126</v>
      </c>
      <c r="W26" s="178">
        <v>126</v>
      </c>
      <c r="X26" s="178">
        <v>126</v>
      </c>
      <c r="Y26" s="178">
        <v>126</v>
      </c>
      <c r="Z26" s="179">
        <v>126</v>
      </c>
      <c r="AB26" s="175"/>
      <c r="AC26" s="178">
        <v>126</v>
      </c>
      <c r="AD26" s="178">
        <v>126</v>
      </c>
      <c r="AE26" s="178">
        <v>126</v>
      </c>
      <c r="AF26" s="178">
        <v>126</v>
      </c>
      <c r="AG26" s="178">
        <v>126</v>
      </c>
      <c r="AH26" s="178">
        <v>126</v>
      </c>
      <c r="AI26" s="179">
        <v>126</v>
      </c>
    </row>
    <row r="27" spans="1:35" ht="18" customHeight="1" thickBot="1">
      <c r="A27" s="175" t="s">
        <v>1212</v>
      </c>
      <c r="B27" s="176">
        <v>23</v>
      </c>
      <c r="C27" s="176">
        <v>25</v>
      </c>
      <c r="D27" s="176">
        <v>28</v>
      </c>
      <c r="E27" s="176">
        <v>22</v>
      </c>
      <c r="F27" s="176">
        <v>0</v>
      </c>
      <c r="G27" s="176">
        <v>0</v>
      </c>
      <c r="H27" s="177">
        <v>0</v>
      </c>
      <c r="J27" s="181" t="s">
        <v>1222</v>
      </c>
      <c r="K27" s="182"/>
      <c r="L27" s="182"/>
      <c r="M27" s="182"/>
      <c r="N27" s="182"/>
      <c r="O27" s="182"/>
      <c r="P27" s="182" t="s">
        <v>1156</v>
      </c>
      <c r="Q27" s="183" t="s">
        <v>1156</v>
      </c>
      <c r="S27" s="181"/>
      <c r="T27" s="182"/>
      <c r="U27" s="182"/>
      <c r="V27" s="182"/>
      <c r="W27" s="182"/>
      <c r="X27" s="182"/>
      <c r="Y27" s="182"/>
      <c r="Z27" s="183"/>
      <c r="AB27" s="181"/>
      <c r="AC27" s="184"/>
      <c r="AD27" s="184"/>
      <c r="AE27" s="184"/>
      <c r="AF27" s="184"/>
      <c r="AG27" s="184"/>
      <c r="AH27" s="184"/>
      <c r="AI27" s="185"/>
    </row>
    <row r="28" spans="1:35" ht="18" customHeight="1" thickBot="1">
      <c r="A28" s="175" t="s">
        <v>1214</v>
      </c>
      <c r="B28" s="176">
        <v>25</v>
      </c>
      <c r="C28" s="176">
        <v>25</v>
      </c>
      <c r="D28" s="176">
        <v>26</v>
      </c>
      <c r="E28" s="176">
        <v>23</v>
      </c>
      <c r="F28" s="176">
        <v>26</v>
      </c>
      <c r="G28" s="176">
        <v>23</v>
      </c>
      <c r="H28" s="177">
        <v>23</v>
      </c>
      <c r="K28" s="15">
        <f>SUM(K24:K27)</f>
        <v>82</v>
      </c>
      <c r="L28" s="15">
        <f aca="true" t="shared" si="8" ref="L28:Q28">SUM(L24:L27)</f>
        <v>66</v>
      </c>
      <c r="M28" s="15">
        <f t="shared" si="8"/>
        <v>69</v>
      </c>
      <c r="N28" s="15">
        <f t="shared" si="8"/>
        <v>71</v>
      </c>
      <c r="O28" s="15">
        <f t="shared" si="8"/>
        <v>68</v>
      </c>
      <c r="P28" s="15">
        <f t="shared" si="8"/>
        <v>64</v>
      </c>
      <c r="Q28" s="15">
        <f t="shared" si="8"/>
        <v>69</v>
      </c>
      <c r="T28" s="15">
        <f aca="true" t="shared" si="9" ref="T28:Z28">SUM(T24:T27)</f>
        <v>378</v>
      </c>
      <c r="U28" s="15">
        <f t="shared" si="9"/>
        <v>378</v>
      </c>
      <c r="V28" s="15">
        <f t="shared" si="9"/>
        <v>378</v>
      </c>
      <c r="W28" s="15">
        <f t="shared" si="9"/>
        <v>378</v>
      </c>
      <c r="X28" s="15">
        <f t="shared" si="9"/>
        <v>378</v>
      </c>
      <c r="Y28" s="15">
        <f t="shared" si="9"/>
        <v>378</v>
      </c>
      <c r="Z28" s="15">
        <f t="shared" si="9"/>
        <v>378</v>
      </c>
      <c r="AC28" s="15">
        <f aca="true" t="shared" si="10" ref="AC28:AI28">SUM(AC24:AC27)</f>
        <v>378</v>
      </c>
      <c r="AD28" s="15">
        <f t="shared" si="10"/>
        <v>378</v>
      </c>
      <c r="AE28" s="15">
        <f t="shared" si="10"/>
        <v>378</v>
      </c>
      <c r="AF28" s="15">
        <f t="shared" si="10"/>
        <v>378</v>
      </c>
      <c r="AG28" s="15">
        <f t="shared" si="10"/>
        <v>378</v>
      </c>
      <c r="AH28" s="15">
        <f t="shared" si="10"/>
        <v>378</v>
      </c>
      <c r="AI28" s="15">
        <f t="shared" si="10"/>
        <v>378</v>
      </c>
    </row>
    <row r="29" spans="1:35" ht="18" customHeight="1" thickBot="1">
      <c r="A29" s="175" t="s">
        <v>1213</v>
      </c>
      <c r="B29" s="176">
        <v>25</v>
      </c>
      <c r="C29" s="176">
        <v>26</v>
      </c>
      <c r="D29" s="176">
        <v>24</v>
      </c>
      <c r="E29" s="176">
        <v>22</v>
      </c>
      <c r="F29" s="176">
        <v>25</v>
      </c>
      <c r="G29" s="176">
        <v>21</v>
      </c>
      <c r="H29" s="177">
        <v>26</v>
      </c>
      <c r="Q29" s="188">
        <f>SUM(K28:Q28)</f>
        <v>489</v>
      </c>
      <c r="Z29" s="188">
        <f>SUM(T28:Z28)</f>
        <v>2646</v>
      </c>
      <c r="AI29" s="188">
        <f>SUM(AC28:AI28)</f>
        <v>2646</v>
      </c>
    </row>
    <row r="30" spans="1:8" ht="18" customHeight="1">
      <c r="A30" s="175" t="s">
        <v>1215</v>
      </c>
      <c r="B30" s="176">
        <v>21</v>
      </c>
      <c r="C30" s="176">
        <v>21</v>
      </c>
      <c r="D30" s="176">
        <v>21</v>
      </c>
      <c r="E30" s="176">
        <v>20</v>
      </c>
      <c r="F30" s="176">
        <v>20</v>
      </c>
      <c r="G30" s="176">
        <v>25</v>
      </c>
      <c r="H30" s="177">
        <v>21</v>
      </c>
    </row>
    <row r="31" spans="1:28" ht="18" customHeight="1" thickBot="1">
      <c r="A31" s="181" t="s">
        <v>1193</v>
      </c>
      <c r="B31" s="186"/>
      <c r="C31" s="186"/>
      <c r="D31" s="186"/>
      <c r="E31" s="186"/>
      <c r="F31" s="186">
        <v>24</v>
      </c>
      <c r="G31" s="186">
        <v>29</v>
      </c>
      <c r="H31" s="187">
        <v>26</v>
      </c>
      <c r="J31" s="169" t="s">
        <v>1235</v>
      </c>
      <c r="P31" s="170" t="s">
        <v>1174</v>
      </c>
      <c r="S31" t="s">
        <v>1232</v>
      </c>
      <c r="AB31" t="s">
        <v>1208</v>
      </c>
    </row>
    <row r="32" spans="1:32" ht="18" customHeight="1" thickBot="1">
      <c r="A32" s="189"/>
      <c r="B32" s="15">
        <f aca="true" t="shared" si="11" ref="B32:H32">SUM(B26:B31)</f>
        <v>119</v>
      </c>
      <c r="C32" s="15">
        <f t="shared" si="11"/>
        <v>118</v>
      </c>
      <c r="D32" s="15">
        <f t="shared" si="11"/>
        <v>126</v>
      </c>
      <c r="E32" s="15">
        <f t="shared" si="11"/>
        <v>112</v>
      </c>
      <c r="F32" s="15">
        <f t="shared" si="11"/>
        <v>118</v>
      </c>
      <c r="G32" s="15">
        <f t="shared" si="11"/>
        <v>122</v>
      </c>
      <c r="H32" s="15">
        <f t="shared" si="11"/>
        <v>119</v>
      </c>
      <c r="J32" s="174"/>
      <c r="K32" s="172">
        <v>1</v>
      </c>
      <c r="L32" s="172">
        <v>2</v>
      </c>
      <c r="M32" s="172">
        <v>3</v>
      </c>
      <c r="N32" s="172">
        <v>4</v>
      </c>
      <c r="O32" s="172">
        <v>5</v>
      </c>
      <c r="P32" s="172">
        <v>6</v>
      </c>
      <c r="Q32" s="173">
        <v>7</v>
      </c>
      <c r="S32" s="193" t="s">
        <v>1173</v>
      </c>
      <c r="T32" s="224">
        <v>2390</v>
      </c>
      <c r="U32" s="225"/>
      <c r="V32" s="224">
        <v>10</v>
      </c>
      <c r="W32" s="226"/>
      <c r="AB32" s="193" t="s">
        <v>1169</v>
      </c>
      <c r="AC32" s="224">
        <v>1598</v>
      </c>
      <c r="AD32" s="225"/>
      <c r="AE32" s="224">
        <v>12</v>
      </c>
      <c r="AF32" s="226"/>
    </row>
    <row r="33" spans="1:32" ht="18" customHeight="1" thickBot="1">
      <c r="A33" s="189"/>
      <c r="H33" s="188">
        <f>SUM(B32:H32)</f>
        <v>834</v>
      </c>
      <c r="J33" s="175" t="s">
        <v>1223</v>
      </c>
      <c r="K33" s="178">
        <v>29</v>
      </c>
      <c r="L33" s="178">
        <v>22</v>
      </c>
      <c r="M33" s="178">
        <v>26</v>
      </c>
      <c r="N33" s="178">
        <v>23</v>
      </c>
      <c r="O33" s="178">
        <v>22</v>
      </c>
      <c r="P33" s="178">
        <v>27</v>
      </c>
      <c r="Q33" s="179">
        <v>26</v>
      </c>
      <c r="S33" s="194" t="s">
        <v>131</v>
      </c>
      <c r="T33" s="218">
        <v>1755</v>
      </c>
      <c r="U33" s="219"/>
      <c r="V33" s="218">
        <v>8</v>
      </c>
      <c r="W33" s="220"/>
      <c r="AB33" s="195" t="s">
        <v>1173</v>
      </c>
      <c r="AC33" s="218">
        <v>1616</v>
      </c>
      <c r="AD33" s="219"/>
      <c r="AE33" s="218">
        <v>6</v>
      </c>
      <c r="AF33" s="220"/>
    </row>
    <row r="34" spans="1:32" ht="18" customHeight="1" thickBot="1">
      <c r="A34" s="190" t="s">
        <v>269</v>
      </c>
      <c r="G34" s="170" t="s">
        <v>1209</v>
      </c>
      <c r="J34" s="175" t="s">
        <v>1231</v>
      </c>
      <c r="K34" s="178">
        <v>23</v>
      </c>
      <c r="L34" s="178">
        <v>24</v>
      </c>
      <c r="M34" s="178">
        <v>26</v>
      </c>
      <c r="N34" s="178">
        <v>21</v>
      </c>
      <c r="O34" s="178">
        <v>21</v>
      </c>
      <c r="P34" s="178">
        <v>23</v>
      </c>
      <c r="Q34" s="179">
        <v>20</v>
      </c>
      <c r="S34" s="196" t="s">
        <v>1154</v>
      </c>
      <c r="T34" s="215">
        <v>4550</v>
      </c>
      <c r="U34" s="216"/>
      <c r="V34" s="215">
        <v>1</v>
      </c>
      <c r="W34" s="217"/>
      <c r="AB34" s="196" t="s">
        <v>1154</v>
      </c>
      <c r="AC34" s="215">
        <v>6599</v>
      </c>
      <c r="AD34" s="216"/>
      <c r="AE34" s="215">
        <v>1</v>
      </c>
      <c r="AF34" s="217"/>
    </row>
    <row r="35" spans="1:17" ht="18" customHeight="1">
      <c r="A35" s="191"/>
      <c r="B35" s="172">
        <v>1</v>
      </c>
      <c r="C35" s="172">
        <v>2</v>
      </c>
      <c r="D35" s="172">
        <v>3</v>
      </c>
      <c r="E35" s="172">
        <v>4</v>
      </c>
      <c r="F35" s="172">
        <v>5</v>
      </c>
      <c r="G35" s="172">
        <v>6</v>
      </c>
      <c r="H35" s="173">
        <v>7</v>
      </c>
      <c r="J35" s="175" t="s">
        <v>1236</v>
      </c>
      <c r="K35" s="178">
        <v>26</v>
      </c>
      <c r="L35" s="178">
        <v>23</v>
      </c>
      <c r="M35" s="178">
        <v>26</v>
      </c>
      <c r="N35" s="178">
        <v>23</v>
      </c>
      <c r="O35" s="178">
        <v>21</v>
      </c>
      <c r="P35" s="178">
        <v>24</v>
      </c>
      <c r="Q35" s="179">
        <v>22</v>
      </c>
    </row>
    <row r="36" spans="1:20" ht="18" customHeight="1" thickBot="1">
      <c r="A36" s="175" t="s">
        <v>1204</v>
      </c>
      <c r="B36" s="176">
        <v>23</v>
      </c>
      <c r="C36" s="176">
        <v>26</v>
      </c>
      <c r="D36" s="176">
        <v>21</v>
      </c>
      <c r="E36" s="176">
        <v>23</v>
      </c>
      <c r="F36" s="176">
        <v>28</v>
      </c>
      <c r="G36" s="176">
        <v>23</v>
      </c>
      <c r="H36" s="177">
        <v>17</v>
      </c>
      <c r="J36" s="181" t="s">
        <v>1224</v>
      </c>
      <c r="K36" s="182"/>
      <c r="L36" s="182" t="s">
        <v>1156</v>
      </c>
      <c r="M36" s="182" t="s">
        <v>1156</v>
      </c>
      <c r="N36" s="182" t="s">
        <v>1156</v>
      </c>
      <c r="O36" s="182" t="s">
        <v>1156</v>
      </c>
      <c r="P36" s="182" t="s">
        <v>1156</v>
      </c>
      <c r="Q36" s="183" t="s">
        <v>1156</v>
      </c>
      <c r="T36" t="s">
        <v>1242</v>
      </c>
    </row>
    <row r="37" spans="1:20" ht="18" customHeight="1" thickBot="1">
      <c r="A37" s="175" t="s">
        <v>1202</v>
      </c>
      <c r="B37" s="176">
        <v>25</v>
      </c>
      <c r="C37" s="176">
        <v>27</v>
      </c>
      <c r="D37" s="176">
        <v>25</v>
      </c>
      <c r="E37" s="176">
        <v>23</v>
      </c>
      <c r="F37" s="176">
        <v>24</v>
      </c>
      <c r="G37" s="176">
        <v>23</v>
      </c>
      <c r="H37" s="177">
        <v>25</v>
      </c>
      <c r="K37" s="15">
        <f aca="true" t="shared" si="12" ref="K37:Q37">SUM(K33:K36)</f>
        <v>78</v>
      </c>
      <c r="L37" s="15">
        <f t="shared" si="12"/>
        <v>69</v>
      </c>
      <c r="M37" s="15">
        <f t="shared" si="12"/>
        <v>78</v>
      </c>
      <c r="N37" s="15">
        <f t="shared" si="12"/>
        <v>67</v>
      </c>
      <c r="O37" s="15">
        <f t="shared" si="12"/>
        <v>64</v>
      </c>
      <c r="P37" s="15">
        <f t="shared" si="12"/>
        <v>74</v>
      </c>
      <c r="Q37" s="15">
        <f t="shared" si="12"/>
        <v>68</v>
      </c>
      <c r="T37" t="s">
        <v>1243</v>
      </c>
    </row>
    <row r="38" spans="1:17" ht="18" customHeight="1" thickBot="1">
      <c r="A38" s="175" t="s">
        <v>1203</v>
      </c>
      <c r="B38" s="176">
        <v>25</v>
      </c>
      <c r="C38" s="176">
        <v>21</v>
      </c>
      <c r="D38" s="176">
        <v>26</v>
      </c>
      <c r="E38" s="176">
        <v>22</v>
      </c>
      <c r="F38" s="176">
        <v>23</v>
      </c>
      <c r="G38" s="176">
        <v>25</v>
      </c>
      <c r="H38" s="177">
        <v>20</v>
      </c>
      <c r="Q38" s="188">
        <f>SUM(K37:Q37)</f>
        <v>498</v>
      </c>
    </row>
    <row r="39" spans="1:8" ht="18" customHeight="1">
      <c r="A39" s="175" t="s">
        <v>1207</v>
      </c>
      <c r="B39" s="176">
        <v>28</v>
      </c>
      <c r="C39" s="176">
        <v>26</v>
      </c>
      <c r="D39" s="176">
        <v>24</v>
      </c>
      <c r="E39" s="176">
        <v>23</v>
      </c>
      <c r="F39" s="176">
        <v>25</v>
      </c>
      <c r="G39" s="176">
        <v>20</v>
      </c>
      <c r="H39" s="177">
        <v>25</v>
      </c>
    </row>
    <row r="40" spans="1:16" ht="18" customHeight="1" thickBot="1">
      <c r="A40" s="175" t="s">
        <v>1206</v>
      </c>
      <c r="B40" s="176">
        <v>29</v>
      </c>
      <c r="C40" s="176">
        <v>25</v>
      </c>
      <c r="D40" s="176">
        <v>20</v>
      </c>
      <c r="E40" s="176">
        <v>22</v>
      </c>
      <c r="F40" s="176">
        <v>23</v>
      </c>
      <c r="G40" s="176">
        <v>25</v>
      </c>
      <c r="H40" s="177">
        <v>22</v>
      </c>
      <c r="J40" s="169" t="s">
        <v>1237</v>
      </c>
      <c r="P40" s="170" t="s">
        <v>1209</v>
      </c>
    </row>
    <row r="41" spans="1:17" ht="18" customHeight="1" thickBot="1">
      <c r="A41" s="181" t="s">
        <v>1205</v>
      </c>
      <c r="B41" s="186"/>
      <c r="C41" s="186"/>
      <c r="D41" s="186"/>
      <c r="E41" s="186"/>
      <c r="F41" s="186"/>
      <c r="G41" s="186"/>
      <c r="H41" s="187">
        <v>7</v>
      </c>
      <c r="J41" s="174"/>
      <c r="K41" s="172">
        <v>1</v>
      </c>
      <c r="L41" s="172">
        <v>2</v>
      </c>
      <c r="M41" s="172">
        <v>3</v>
      </c>
      <c r="N41" s="172">
        <v>4</v>
      </c>
      <c r="O41" s="172">
        <v>5</v>
      </c>
      <c r="P41" s="172">
        <v>6</v>
      </c>
      <c r="Q41" s="173">
        <v>7</v>
      </c>
    </row>
    <row r="42" spans="1:17" ht="18" customHeight="1" thickBot="1">
      <c r="A42" s="189"/>
      <c r="B42" s="15">
        <f aca="true" t="shared" si="13" ref="B42:H42">SUM(B36:B41)</f>
        <v>130</v>
      </c>
      <c r="C42" s="15">
        <f t="shared" si="13"/>
        <v>125</v>
      </c>
      <c r="D42" s="15">
        <f t="shared" si="13"/>
        <v>116</v>
      </c>
      <c r="E42" s="15">
        <f t="shared" si="13"/>
        <v>113</v>
      </c>
      <c r="F42" s="15">
        <f t="shared" si="13"/>
        <v>123</v>
      </c>
      <c r="G42" s="15">
        <f t="shared" si="13"/>
        <v>116</v>
      </c>
      <c r="H42" s="15">
        <f t="shared" si="13"/>
        <v>116</v>
      </c>
      <c r="J42" s="197" t="s">
        <v>1202</v>
      </c>
      <c r="K42" s="178">
        <v>25</v>
      </c>
      <c r="L42" s="178">
        <v>27</v>
      </c>
      <c r="M42" s="178">
        <v>25</v>
      </c>
      <c r="N42" s="178">
        <v>23</v>
      </c>
      <c r="O42" s="178">
        <v>24</v>
      </c>
      <c r="P42" s="178">
        <v>23</v>
      </c>
      <c r="Q42" s="179">
        <v>25</v>
      </c>
    </row>
    <row r="43" spans="1:17" ht="18" customHeight="1" thickBot="1">
      <c r="A43" s="189"/>
      <c r="H43" s="188">
        <f>SUM(B42:H42)</f>
        <v>839</v>
      </c>
      <c r="J43" s="175" t="s">
        <v>1203</v>
      </c>
      <c r="K43" s="178">
        <v>25</v>
      </c>
      <c r="L43" s="178">
        <v>21</v>
      </c>
      <c r="M43" s="178">
        <v>26</v>
      </c>
      <c r="N43" s="178">
        <v>22</v>
      </c>
      <c r="O43" s="178">
        <v>23</v>
      </c>
      <c r="P43" s="178">
        <v>25</v>
      </c>
      <c r="Q43" s="179">
        <v>20</v>
      </c>
    </row>
    <row r="44" spans="1:17" ht="18" customHeight="1" thickBot="1">
      <c r="A44" s="190" t="s">
        <v>1217</v>
      </c>
      <c r="G44" s="170" t="s">
        <v>1190</v>
      </c>
      <c r="J44" s="175" t="s">
        <v>1206</v>
      </c>
      <c r="K44" s="178">
        <v>29</v>
      </c>
      <c r="L44" s="178">
        <v>25</v>
      </c>
      <c r="M44" s="178">
        <v>20</v>
      </c>
      <c r="N44" s="178">
        <v>22</v>
      </c>
      <c r="O44" s="178">
        <v>23</v>
      </c>
      <c r="P44" s="178">
        <v>25</v>
      </c>
      <c r="Q44" s="179">
        <v>22</v>
      </c>
    </row>
    <row r="45" spans="1:17" ht="18" customHeight="1" thickBot="1">
      <c r="A45" s="191"/>
      <c r="B45" s="172">
        <v>1</v>
      </c>
      <c r="C45" s="172">
        <v>2</v>
      </c>
      <c r="D45" s="172">
        <v>3</v>
      </c>
      <c r="E45" s="172">
        <v>4</v>
      </c>
      <c r="F45" s="172">
        <v>5</v>
      </c>
      <c r="G45" s="172">
        <v>6</v>
      </c>
      <c r="H45" s="173">
        <v>7</v>
      </c>
      <c r="J45" s="181" t="s">
        <v>1205</v>
      </c>
      <c r="K45" s="182"/>
      <c r="L45" s="182"/>
      <c r="M45" s="182"/>
      <c r="N45" s="182"/>
      <c r="O45" s="182"/>
      <c r="P45" s="182" t="s">
        <v>1156</v>
      </c>
      <c r="Q45" s="183" t="s">
        <v>1156</v>
      </c>
    </row>
    <row r="46" spans="1:17" ht="18" customHeight="1" thickBot="1">
      <c r="A46" s="175" t="s">
        <v>1222</v>
      </c>
      <c r="B46" s="176">
        <v>27</v>
      </c>
      <c r="C46" s="176">
        <v>26</v>
      </c>
      <c r="D46" s="176">
        <v>23</v>
      </c>
      <c r="E46" s="176">
        <v>26</v>
      </c>
      <c r="F46" s="176">
        <v>28</v>
      </c>
      <c r="G46" s="176">
        <v>25</v>
      </c>
      <c r="H46" s="177">
        <v>26</v>
      </c>
      <c r="K46" s="15">
        <f aca="true" t="shared" si="14" ref="K46:Q46">SUM(K42:K45)</f>
        <v>79</v>
      </c>
      <c r="L46" s="15">
        <f t="shared" si="14"/>
        <v>73</v>
      </c>
      <c r="M46" s="15">
        <f t="shared" si="14"/>
        <v>71</v>
      </c>
      <c r="N46" s="15">
        <f t="shared" si="14"/>
        <v>67</v>
      </c>
      <c r="O46" s="15">
        <f t="shared" si="14"/>
        <v>70</v>
      </c>
      <c r="P46" s="15">
        <f t="shared" si="14"/>
        <v>73</v>
      </c>
      <c r="Q46" s="15">
        <f t="shared" si="14"/>
        <v>67</v>
      </c>
    </row>
    <row r="47" spans="1:17" ht="18" customHeight="1" thickBot="1">
      <c r="A47" s="175" t="s">
        <v>1175</v>
      </c>
      <c r="B47" s="176">
        <v>25</v>
      </c>
      <c r="C47" s="176">
        <v>28</v>
      </c>
      <c r="D47" s="176">
        <v>21</v>
      </c>
      <c r="E47" s="176">
        <v>22</v>
      </c>
      <c r="F47" s="176">
        <v>26</v>
      </c>
      <c r="G47" s="176">
        <v>24</v>
      </c>
      <c r="H47" s="177">
        <v>25</v>
      </c>
      <c r="Q47" s="188">
        <f>SUM(K46:Q46)</f>
        <v>500</v>
      </c>
    </row>
    <row r="48" spans="1:8" ht="18" customHeight="1">
      <c r="A48" s="175" t="s">
        <v>1221</v>
      </c>
      <c r="B48" s="176">
        <v>27</v>
      </c>
      <c r="C48" s="176">
        <v>24</v>
      </c>
      <c r="D48" s="176">
        <v>24</v>
      </c>
      <c r="E48" s="176">
        <v>25</v>
      </c>
      <c r="F48" s="176">
        <v>21</v>
      </c>
      <c r="G48" s="176">
        <v>22</v>
      </c>
      <c r="H48" s="177">
        <v>20</v>
      </c>
    </row>
    <row r="49" spans="1:16" ht="18" customHeight="1" thickBot="1">
      <c r="A49" s="175" t="s">
        <v>1186</v>
      </c>
      <c r="B49" s="176">
        <v>28</v>
      </c>
      <c r="C49" s="176">
        <v>23</v>
      </c>
      <c r="D49" s="176">
        <v>30</v>
      </c>
      <c r="E49" s="176">
        <v>32</v>
      </c>
      <c r="F49" s="176">
        <v>26</v>
      </c>
      <c r="G49" s="176">
        <v>22</v>
      </c>
      <c r="H49" s="177">
        <v>22</v>
      </c>
      <c r="J49" s="169" t="s">
        <v>92</v>
      </c>
      <c r="P49" s="170" t="s">
        <v>1190</v>
      </c>
    </row>
    <row r="50" spans="1:17" ht="18" customHeight="1">
      <c r="A50" s="175" t="s">
        <v>1178</v>
      </c>
      <c r="B50" s="176">
        <v>23</v>
      </c>
      <c r="C50" s="176">
        <v>23</v>
      </c>
      <c r="D50" s="176">
        <v>22</v>
      </c>
      <c r="E50" s="176">
        <v>23</v>
      </c>
      <c r="F50" s="176">
        <v>27</v>
      </c>
      <c r="G50" s="176">
        <v>20</v>
      </c>
      <c r="H50" s="177">
        <v>21</v>
      </c>
      <c r="J50" s="174"/>
      <c r="K50" s="172">
        <v>1</v>
      </c>
      <c r="L50" s="172">
        <v>2</v>
      </c>
      <c r="M50" s="172">
        <v>3</v>
      </c>
      <c r="N50" s="172">
        <v>4</v>
      </c>
      <c r="O50" s="172">
        <v>5</v>
      </c>
      <c r="P50" s="172">
        <v>6</v>
      </c>
      <c r="Q50" s="173">
        <v>7</v>
      </c>
    </row>
    <row r="51" spans="1:17" ht="18" customHeight="1" thickBot="1">
      <c r="A51" s="181" t="s">
        <v>1220</v>
      </c>
      <c r="B51" s="186"/>
      <c r="C51" s="186"/>
      <c r="D51" s="186"/>
      <c r="E51" s="186" t="s">
        <v>1156</v>
      </c>
      <c r="F51" s="186" t="s">
        <v>1156</v>
      </c>
      <c r="G51" s="186" t="s">
        <v>1156</v>
      </c>
      <c r="H51" s="187" t="s">
        <v>1156</v>
      </c>
      <c r="J51" s="175" t="s">
        <v>1238</v>
      </c>
      <c r="K51" s="178">
        <v>27</v>
      </c>
      <c r="L51" s="178">
        <v>30</v>
      </c>
      <c r="M51" s="178">
        <v>24</v>
      </c>
      <c r="N51" s="178">
        <v>28</v>
      </c>
      <c r="O51" s="178">
        <v>24</v>
      </c>
      <c r="P51" s="178">
        <v>25</v>
      </c>
      <c r="Q51" s="179">
        <v>25</v>
      </c>
    </row>
    <row r="52" spans="1:17" ht="18" customHeight="1" thickBot="1">
      <c r="A52" s="189"/>
      <c r="B52" s="15">
        <f aca="true" t="shared" si="15" ref="B52:H52">SUM(B46:B51)</f>
        <v>130</v>
      </c>
      <c r="C52" s="15">
        <f t="shared" si="15"/>
        <v>124</v>
      </c>
      <c r="D52" s="15">
        <f t="shared" si="15"/>
        <v>120</v>
      </c>
      <c r="E52" s="15">
        <f t="shared" si="15"/>
        <v>128</v>
      </c>
      <c r="F52" s="15">
        <f t="shared" si="15"/>
        <v>128</v>
      </c>
      <c r="G52" s="15">
        <f t="shared" si="15"/>
        <v>113</v>
      </c>
      <c r="H52" s="15">
        <f t="shared" si="15"/>
        <v>114</v>
      </c>
      <c r="J52" s="175" t="s">
        <v>1228</v>
      </c>
      <c r="K52" s="178">
        <v>41</v>
      </c>
      <c r="L52" s="178">
        <v>30</v>
      </c>
      <c r="M52" s="178">
        <v>36</v>
      </c>
      <c r="N52" s="178">
        <v>26</v>
      </c>
      <c r="O52" s="178">
        <v>30</v>
      </c>
      <c r="P52" s="178">
        <v>35</v>
      </c>
      <c r="Q52" s="179">
        <v>34</v>
      </c>
    </row>
    <row r="53" spans="1:17" ht="18" customHeight="1" thickBot="1">
      <c r="A53" s="189"/>
      <c r="H53" s="188">
        <f>SUM(B52:H52)</f>
        <v>857</v>
      </c>
      <c r="J53" s="198" t="s">
        <v>1226</v>
      </c>
      <c r="K53" s="182">
        <v>27</v>
      </c>
      <c r="L53" s="182">
        <v>28</v>
      </c>
      <c r="M53" s="182">
        <v>28</v>
      </c>
      <c r="N53" s="182">
        <v>20</v>
      </c>
      <c r="O53" s="182">
        <v>29</v>
      </c>
      <c r="P53" s="182">
        <v>28</v>
      </c>
      <c r="Q53" s="183">
        <v>24</v>
      </c>
    </row>
    <row r="54" spans="1:17" ht="18" customHeight="1" thickBot="1">
      <c r="A54" s="190" t="s">
        <v>1225</v>
      </c>
      <c r="G54" s="170" t="s">
        <v>1200</v>
      </c>
      <c r="K54" s="15">
        <f>SUM(K51:K53)</f>
        <v>95</v>
      </c>
      <c r="L54" s="15">
        <f aca="true" t="shared" si="16" ref="L54:Q54">SUM(L51:L53)</f>
        <v>88</v>
      </c>
      <c r="M54" s="15">
        <f t="shared" si="16"/>
        <v>88</v>
      </c>
      <c r="N54" s="15">
        <f t="shared" si="16"/>
        <v>74</v>
      </c>
      <c r="O54" s="15">
        <f t="shared" si="16"/>
        <v>83</v>
      </c>
      <c r="P54" s="15">
        <f t="shared" si="16"/>
        <v>88</v>
      </c>
      <c r="Q54" s="15">
        <f t="shared" si="16"/>
        <v>83</v>
      </c>
    </row>
    <row r="55" spans="1:17" ht="18" customHeight="1" thickBot="1">
      <c r="A55" s="191"/>
      <c r="B55" s="172">
        <v>1</v>
      </c>
      <c r="C55" s="172">
        <v>2</v>
      </c>
      <c r="D55" s="172">
        <v>3</v>
      </c>
      <c r="E55" s="172">
        <v>4</v>
      </c>
      <c r="F55" s="172">
        <v>5</v>
      </c>
      <c r="G55" s="172">
        <v>6</v>
      </c>
      <c r="H55" s="173">
        <v>7</v>
      </c>
      <c r="Q55" s="188">
        <f>SUM(K54:Q54)</f>
        <v>599</v>
      </c>
    </row>
    <row r="56" spans="1:8" ht="18" customHeight="1">
      <c r="A56" s="175" t="s">
        <v>1227</v>
      </c>
      <c r="B56" s="176">
        <v>24</v>
      </c>
      <c r="C56" s="176">
        <v>26</v>
      </c>
      <c r="D56" s="176">
        <v>24</v>
      </c>
      <c r="E56" s="176">
        <v>25</v>
      </c>
      <c r="F56" s="176">
        <v>27</v>
      </c>
      <c r="G56" s="176">
        <v>22</v>
      </c>
      <c r="H56" s="177">
        <v>22</v>
      </c>
    </row>
    <row r="57" spans="1:16" ht="18" customHeight="1" thickBot="1">
      <c r="A57" s="175" t="s">
        <v>1230</v>
      </c>
      <c r="B57" s="176">
        <v>30</v>
      </c>
      <c r="C57" s="176">
        <v>23</v>
      </c>
      <c r="D57" s="176">
        <v>24</v>
      </c>
      <c r="E57" s="176">
        <v>29</v>
      </c>
      <c r="F57" s="176">
        <v>26</v>
      </c>
      <c r="G57" s="176">
        <v>24</v>
      </c>
      <c r="H57" s="177">
        <v>24</v>
      </c>
      <c r="J57" s="169" t="s">
        <v>1216</v>
      </c>
      <c r="P57" s="170" t="s">
        <v>1200</v>
      </c>
    </row>
    <row r="58" spans="1:17" ht="18" customHeight="1">
      <c r="A58" s="175" t="s">
        <v>1194</v>
      </c>
      <c r="B58" s="176">
        <v>28</v>
      </c>
      <c r="C58" s="176">
        <v>21</v>
      </c>
      <c r="D58" s="176">
        <v>27</v>
      </c>
      <c r="E58" s="176">
        <v>29</v>
      </c>
      <c r="F58" s="176">
        <v>25</v>
      </c>
      <c r="G58" s="176">
        <v>29</v>
      </c>
      <c r="H58" s="177">
        <v>25</v>
      </c>
      <c r="J58" s="174"/>
      <c r="K58" s="172">
        <v>1</v>
      </c>
      <c r="L58" s="172">
        <v>2</v>
      </c>
      <c r="M58" s="172">
        <v>3</v>
      </c>
      <c r="N58" s="172">
        <v>4</v>
      </c>
      <c r="O58" s="172">
        <v>5</v>
      </c>
      <c r="P58" s="172">
        <v>6</v>
      </c>
      <c r="Q58" s="173">
        <v>7</v>
      </c>
    </row>
    <row r="59" spans="1:17" ht="18" customHeight="1">
      <c r="A59" s="175" t="s">
        <v>1223</v>
      </c>
      <c r="B59" s="176">
        <v>29</v>
      </c>
      <c r="C59" s="176">
        <v>22</v>
      </c>
      <c r="D59" s="176">
        <v>26</v>
      </c>
      <c r="E59" s="176">
        <v>23</v>
      </c>
      <c r="F59" s="176">
        <v>22</v>
      </c>
      <c r="G59" s="176">
        <v>27</v>
      </c>
      <c r="H59" s="177">
        <v>26</v>
      </c>
      <c r="J59" s="175" t="s">
        <v>1218</v>
      </c>
      <c r="K59" s="178">
        <v>25</v>
      </c>
      <c r="L59" s="178">
        <v>27</v>
      </c>
      <c r="M59" s="178">
        <v>28</v>
      </c>
      <c r="N59" s="178">
        <v>22</v>
      </c>
      <c r="O59" s="178">
        <v>26</v>
      </c>
      <c r="P59" s="178">
        <v>29</v>
      </c>
      <c r="Q59" s="179">
        <v>25</v>
      </c>
    </row>
    <row r="60" spans="1:17" ht="18" customHeight="1">
      <c r="A60" s="175" t="s">
        <v>1231</v>
      </c>
      <c r="B60" s="176">
        <v>23</v>
      </c>
      <c r="C60" s="176">
        <v>24</v>
      </c>
      <c r="D60" s="176">
        <v>26</v>
      </c>
      <c r="E60" s="176">
        <v>21</v>
      </c>
      <c r="F60" s="176">
        <v>21</v>
      </c>
      <c r="G60" s="176">
        <v>23</v>
      </c>
      <c r="H60" s="177">
        <v>20</v>
      </c>
      <c r="J60" s="175" t="s">
        <v>1219</v>
      </c>
      <c r="K60" s="178">
        <v>32</v>
      </c>
      <c r="L60" s="178">
        <v>34</v>
      </c>
      <c r="M60" s="178">
        <v>35</v>
      </c>
      <c r="N60" s="178">
        <v>34</v>
      </c>
      <c r="O60" s="178">
        <v>33</v>
      </c>
      <c r="P60" s="178">
        <v>33</v>
      </c>
      <c r="Q60" s="179">
        <v>31</v>
      </c>
    </row>
    <row r="61" spans="1:17" ht="18" customHeight="1" thickBot="1">
      <c r="A61" s="181" t="s">
        <v>1156</v>
      </c>
      <c r="B61" s="186"/>
      <c r="C61" s="186"/>
      <c r="D61" s="186"/>
      <c r="E61" s="186"/>
      <c r="F61" s="186"/>
      <c r="G61" s="186"/>
      <c r="H61" s="187"/>
      <c r="J61" s="181" t="s">
        <v>1156</v>
      </c>
      <c r="K61" s="182">
        <v>126</v>
      </c>
      <c r="L61" s="182">
        <v>126</v>
      </c>
      <c r="M61" s="182">
        <v>126</v>
      </c>
      <c r="N61" s="182">
        <v>126</v>
      </c>
      <c r="O61" s="182">
        <v>126</v>
      </c>
      <c r="P61" s="182">
        <v>126</v>
      </c>
      <c r="Q61" s="183">
        <v>126</v>
      </c>
    </row>
    <row r="62" spans="2:17" ht="18" customHeight="1" thickBot="1">
      <c r="B62" s="15">
        <f aca="true" t="shared" si="17" ref="B62:H62">SUM(B56:B61)</f>
        <v>134</v>
      </c>
      <c r="C62" s="15">
        <f t="shared" si="17"/>
        <v>116</v>
      </c>
      <c r="D62" s="15">
        <f t="shared" si="17"/>
        <v>127</v>
      </c>
      <c r="E62" s="15">
        <f t="shared" si="17"/>
        <v>127</v>
      </c>
      <c r="F62" s="15">
        <f t="shared" si="17"/>
        <v>121</v>
      </c>
      <c r="G62" s="15">
        <f t="shared" si="17"/>
        <v>125</v>
      </c>
      <c r="H62" s="15">
        <f t="shared" si="17"/>
        <v>117</v>
      </c>
      <c r="K62" s="15">
        <f>SUM(K59:K61)</f>
        <v>183</v>
      </c>
      <c r="L62" s="15">
        <f aca="true" t="shared" si="18" ref="L62:Q62">SUM(L59:L61)</f>
        <v>187</v>
      </c>
      <c r="M62" s="15">
        <f t="shared" si="18"/>
        <v>189</v>
      </c>
      <c r="N62" s="15">
        <f t="shared" si="18"/>
        <v>182</v>
      </c>
      <c r="O62" s="15">
        <f t="shared" si="18"/>
        <v>185</v>
      </c>
      <c r="P62" s="15">
        <f t="shared" si="18"/>
        <v>188</v>
      </c>
      <c r="Q62" s="15">
        <f t="shared" si="18"/>
        <v>182</v>
      </c>
    </row>
    <row r="63" spans="8:17" ht="18" customHeight="1" thickBot="1">
      <c r="H63" s="188">
        <f>SUM(B62:H62)</f>
        <v>867</v>
      </c>
      <c r="Q63" s="188">
        <f>SUM(K62:Q62)</f>
        <v>1296</v>
      </c>
    </row>
    <row r="64" spans="1:10" ht="18" customHeight="1" thickBot="1">
      <c r="A64" t="s">
        <v>1232</v>
      </c>
      <c r="J64" t="s">
        <v>1232</v>
      </c>
    </row>
    <row r="65" spans="1:14" ht="18" customHeight="1">
      <c r="A65" s="199" t="s">
        <v>1169</v>
      </c>
      <c r="B65" s="224">
        <v>18</v>
      </c>
      <c r="C65" s="225"/>
      <c r="D65" s="224">
        <v>2541</v>
      </c>
      <c r="E65" s="226"/>
      <c r="J65" s="199" t="s">
        <v>1171</v>
      </c>
      <c r="K65" s="224">
        <v>1028</v>
      </c>
      <c r="L65" s="225"/>
      <c r="M65" s="224">
        <v>21</v>
      </c>
      <c r="N65" s="226"/>
    </row>
    <row r="66" spans="1:14" ht="18" customHeight="1">
      <c r="A66" s="200" t="s">
        <v>1154</v>
      </c>
      <c r="B66" s="218">
        <v>13</v>
      </c>
      <c r="C66" s="219"/>
      <c r="D66" s="218">
        <v>2614</v>
      </c>
      <c r="E66" s="220"/>
      <c r="J66" s="200" t="s">
        <v>1188</v>
      </c>
      <c r="K66" s="218">
        <v>1047</v>
      </c>
      <c r="L66" s="219"/>
      <c r="M66" s="218">
        <v>18</v>
      </c>
      <c r="N66" s="220"/>
    </row>
    <row r="67" spans="1:14" ht="18" customHeight="1">
      <c r="A67" s="200" t="s">
        <v>1217</v>
      </c>
      <c r="B67" s="218">
        <v>11</v>
      </c>
      <c r="C67" s="219"/>
      <c r="D67" s="218">
        <v>2564</v>
      </c>
      <c r="E67" s="220"/>
      <c r="J67" s="200" t="s">
        <v>1169</v>
      </c>
      <c r="K67" s="218">
        <v>1074</v>
      </c>
      <c r="L67" s="219"/>
      <c r="M67" s="218">
        <v>17</v>
      </c>
      <c r="N67" s="220"/>
    </row>
    <row r="68" spans="1:14" ht="18" customHeight="1">
      <c r="A68" s="203" t="s">
        <v>131</v>
      </c>
      <c r="B68" s="221">
        <v>9</v>
      </c>
      <c r="C68" s="222"/>
      <c r="D68" s="221">
        <v>2671</v>
      </c>
      <c r="E68" s="223"/>
      <c r="J68" s="200" t="s">
        <v>269</v>
      </c>
      <c r="K68" s="218">
        <v>1120</v>
      </c>
      <c r="L68" s="219"/>
      <c r="M68" s="218">
        <v>11</v>
      </c>
      <c r="N68" s="220"/>
    </row>
    <row r="69" spans="1:14" ht="18" customHeight="1">
      <c r="A69" s="200" t="s">
        <v>269</v>
      </c>
      <c r="B69" s="218">
        <v>8</v>
      </c>
      <c r="C69" s="219"/>
      <c r="D69" s="218">
        <v>2665</v>
      </c>
      <c r="E69" s="220"/>
      <c r="J69" s="200" t="s">
        <v>1173</v>
      </c>
      <c r="K69" s="218">
        <v>1153</v>
      </c>
      <c r="L69" s="219"/>
      <c r="M69" s="218">
        <v>10</v>
      </c>
      <c r="N69" s="220"/>
    </row>
    <row r="70" spans="1:14" ht="18" customHeight="1" thickBot="1">
      <c r="A70" s="201" t="s">
        <v>1225</v>
      </c>
      <c r="B70" s="215">
        <v>7</v>
      </c>
      <c r="C70" s="216"/>
      <c r="D70" s="215">
        <v>2662</v>
      </c>
      <c r="E70" s="217"/>
      <c r="J70" s="200" t="s">
        <v>1216</v>
      </c>
      <c r="K70" s="218">
        <v>2522</v>
      </c>
      <c r="L70" s="219"/>
      <c r="M70" s="218">
        <v>6</v>
      </c>
      <c r="N70" s="220"/>
    </row>
    <row r="71" spans="1:14" ht="18" customHeight="1" thickBot="1">
      <c r="A71" s="202"/>
      <c r="B71" s="214"/>
      <c r="C71" s="214"/>
      <c r="D71" s="214"/>
      <c r="E71" s="214"/>
      <c r="J71" s="201" t="s">
        <v>92</v>
      </c>
      <c r="K71" s="215">
        <v>1304</v>
      </c>
      <c r="L71" s="216"/>
      <c r="M71" s="215">
        <v>2</v>
      </c>
      <c r="N71" s="217"/>
    </row>
    <row r="72" ht="18" customHeight="1"/>
    <row r="73" spans="2:5" ht="18" customHeight="1">
      <c r="B73"/>
      <c r="C73"/>
      <c r="D73"/>
      <c r="E73"/>
    </row>
    <row r="74" spans="2:5" ht="18" customHeight="1">
      <c r="B74"/>
      <c r="C74"/>
      <c r="D74"/>
      <c r="E74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2:5" ht="12.75">
      <c r="B77"/>
      <c r="C77"/>
      <c r="D77"/>
      <c r="E77"/>
    </row>
    <row r="78" spans="2:5" ht="12.75">
      <c r="B78"/>
      <c r="C78"/>
      <c r="D78"/>
      <c r="E78"/>
    </row>
  </sheetData>
  <mergeCells count="40">
    <mergeCell ref="T32:U32"/>
    <mergeCell ref="V32:W32"/>
    <mergeCell ref="AC32:AD32"/>
    <mergeCell ref="AE32:AF32"/>
    <mergeCell ref="T33:U33"/>
    <mergeCell ref="V33:W33"/>
    <mergeCell ref="AC33:AD33"/>
    <mergeCell ref="AE33:AF33"/>
    <mergeCell ref="T34:U34"/>
    <mergeCell ref="V34:W34"/>
    <mergeCell ref="AC34:AD34"/>
    <mergeCell ref="AE34:AF34"/>
    <mergeCell ref="B65:C65"/>
    <mergeCell ref="D65:E65"/>
    <mergeCell ref="K65:L65"/>
    <mergeCell ref="M65:N65"/>
    <mergeCell ref="B66:C66"/>
    <mergeCell ref="D66:E66"/>
    <mergeCell ref="K66:L66"/>
    <mergeCell ref="M66:N66"/>
    <mergeCell ref="B67:C67"/>
    <mergeCell ref="D67:E67"/>
    <mergeCell ref="K67:L67"/>
    <mergeCell ref="M67:N67"/>
    <mergeCell ref="B68:C68"/>
    <mergeCell ref="D68:E68"/>
    <mergeCell ref="K68:L68"/>
    <mergeCell ref="M68:N68"/>
    <mergeCell ref="B69:C69"/>
    <mergeCell ref="D69:E69"/>
    <mergeCell ref="K69:L69"/>
    <mergeCell ref="M69:N69"/>
    <mergeCell ref="B70:C70"/>
    <mergeCell ref="D70:E70"/>
    <mergeCell ref="K70:L70"/>
    <mergeCell ref="M70:N70"/>
    <mergeCell ref="B71:C71"/>
    <mergeCell ref="D71:E71"/>
    <mergeCell ref="K71:L71"/>
    <mergeCell ref="M71:N71"/>
  </mergeCells>
  <conditionalFormatting sqref="B6:H10 B16:H20 B26:H31 K6:Q8 K15:Q17 K24:Q27 T6:Z8 T15:Z18 T24:Z26 AC6:AI8 AC15:AI17 K59:Q61 K51:Q53 B56:H60 B46:H51 K42:Q45 B36:H40 K33:K36 M33:Q36 L33:L35">
    <cfRule type="cellIs" priority="1" dxfId="3" operator="between" stopIfTrue="1">
      <formula>18</formula>
      <formula>24</formula>
    </cfRule>
    <cfRule type="cellIs" priority="2" dxfId="5" operator="between" stopIfTrue="1">
      <formula>25</formula>
      <formula>26</formula>
    </cfRule>
    <cfRule type="cellIs" priority="3" dxfId="6" operator="between" stopIfTrue="1">
      <formula>27</formula>
      <formula>28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Vít Gerža</cp:lastModifiedBy>
  <cp:lastPrinted>2006-07-09T13:56:36Z</cp:lastPrinted>
  <dcterms:created xsi:type="dcterms:W3CDTF">2006-01-17T12:31:27Z</dcterms:created>
  <dcterms:modified xsi:type="dcterms:W3CDTF">2007-05-03T15:12:52Z</dcterms:modified>
  <cp:category/>
  <cp:version/>
  <cp:contentType/>
  <cp:contentStatus/>
</cp:coreProperties>
</file>