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67" activeTab="6"/>
  </bookViews>
  <sheets>
    <sheet name="úvod a postup OLD" sheetId="1" r:id="rId1"/>
    <sheet name="databáze hráčů" sheetId="2" r:id="rId2"/>
    <sheet name="dotazy" sheetId="3" r:id="rId3"/>
    <sheet name="úvodní list" sheetId="4" r:id="rId4"/>
    <sheet name="soupiska" sheetId="5" r:id="rId5"/>
    <sheet name="Pracovní" sheetId="6" r:id="rId6"/>
    <sheet name="bodovací prostor" sheetId="7" r:id="rId7"/>
    <sheet name="výsledovka" sheetId="8" r:id="rId8"/>
  </sheets>
  <definedNames/>
  <calcPr fullCalcOnLoad="1"/>
</workbook>
</file>

<file path=xl/comments7.xml><?xml version="1.0" encoding="utf-8"?>
<comments xmlns="http://schemas.openxmlformats.org/spreadsheetml/2006/main">
  <authors>
    <author>rak</author>
  </authors>
  <commentList>
    <comment ref="N2" authorId="0">
      <text>
        <r>
          <rPr>
            <b/>
            <sz val="8"/>
            <rFont val="Tahoma"/>
            <family val="2"/>
          </rPr>
          <t>rak:</t>
        </r>
        <r>
          <rPr>
            <sz val="8"/>
            <rFont val="Tahoma"/>
            <family val="2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<sst xmlns="http://schemas.openxmlformats.org/spreadsheetml/2006/main" count="2980" uniqueCount="995">
  <si>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</si>
  <si>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</si>
  <si>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</si>
  <si>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</si>
  <si>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</si>
  <si>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</si>
  <si>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</si>
  <si>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</si>
  <si>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</si>
  <si>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</si>
  <si>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</si>
  <si>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</si>
  <si>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</si>
  <si>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</si>
  <si>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</si>
  <si>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</si>
  <si>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</si>
  <si>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</si>
  <si>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</si>
  <si>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</si>
  <si>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</si>
  <si>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</si>
  <si>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</si>
  <si>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</si>
  <si>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</si>
  <si>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</si>
  <si>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t>Dobrý den,</t>
  </si>
  <si>
    <t xml:space="preserve">dostal se k Vám soubor umožňující bodovat dle nově zavedeného systému. </t>
  </si>
  <si>
    <t>Úvod a postup</t>
  </si>
  <si>
    <t>Bodovací prostor</t>
  </si>
  <si>
    <t>Dotazy</t>
  </si>
  <si>
    <t>Databáze hráčů</t>
  </si>
  <si>
    <t>Úvod a postup si dává za cíl vysvětlit, jak se s tímto souborem má zacházet, aby vznikla</t>
  </si>
  <si>
    <t>výsledková listina v absolutní kategorii s přiřazenými body.</t>
  </si>
  <si>
    <t>Bodovací prostor je list, do kterého vstupují data ze zbylých listů prostřednictvím vzorečků</t>
  </si>
  <si>
    <t>Databáze hráčů je v podstatě tabulka výkonnostních tříd, jak je uvedena na webu. Tento list</t>
  </si>
  <si>
    <t>Dotazy je list, kde se defiuje typ turnaje, čímž se definují parametry vzorce pro výpočet bodů.</t>
  </si>
  <si>
    <t>dat do bodovacího prostoru, aby nebylo nutné vypisovat každého hráče se jménem, příjmením</t>
  </si>
  <si>
    <t xml:space="preserve">atd., ale stačilo jen vypsat registrační číslo. Někteří z Vás jste se s tím setkali v Segu 2002 </t>
  </si>
  <si>
    <t>v daleko propracovanější formě.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</si>
  <si>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</si>
  <si>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</si>
  <si>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</si>
  <si>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</si>
  <si>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a do kterého je třeba vkládat data. Je nejsložitějším prostorem, protože v něm se to všechno peče.</t>
  </si>
  <si>
    <t>proti poškození. Jak už jsem naznačovalal výše, vpisuje se zde nikoli jméno, příjmení atd.,</t>
  </si>
  <si>
    <t>ale jen registrační číslo. Pak je přirozeně nutné vyplnit ručně výsledky v jednotlivých kolech, zde</t>
  </si>
  <si>
    <t>turnaje, lze je rozkrýt, změnit (data - skupina a přehled - oddělit či seskupit). Po vyplnění</t>
  </si>
  <si>
    <t>všech dat (reg.č., údery) může být potřeba doplnit vzorce do dalších řádků, prostě si je musíte</t>
  </si>
  <si>
    <t xml:space="preserve">zkopírovat. Takže pokud máte vše vyplněno, musíte opět bohužel ručně provést seřazení podle </t>
  </si>
  <si>
    <t>průměru na jedno kolo - označit si oblast (B3 až S(x)), data - seřadit - podle prům. - vzestupně.</t>
  </si>
  <si>
    <t>V té chvíli můžete použít vzoreček v buňce T2 a zkopírovat jej dolů. Ideální postup je označit</t>
  </si>
  <si>
    <t>buňku se vzorečkem, šipkou myši se dotknout pravého spodního rohu buňky a dvojitým poklepem</t>
  </si>
  <si>
    <t>Je v něm uveden dotaz na typ turnaje s vysvětlením, co a jak je třeba učinit.</t>
  </si>
  <si>
    <t>bude časem nahrazen kvalitní oficiální databází hráčů. Má zde pouze funkci databáze, schránky</t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</si>
  <si>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</si>
  <si>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</si>
  <si>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</si>
  <si>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</si>
  <si>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</si>
  <si>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</si>
  <si>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</si>
  <si>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</si>
  <si>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</si>
  <si>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</si>
  <si>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2.</t>
  </si>
  <si>
    <t>Karásek</t>
  </si>
  <si>
    <t>Otakar</t>
  </si>
  <si>
    <t>3.</t>
  </si>
  <si>
    <t>Jiří</t>
  </si>
  <si>
    <t>4.</t>
  </si>
  <si>
    <t>Stanislav</t>
  </si>
  <si>
    <t>Fechtner</t>
  </si>
  <si>
    <t>Jan</t>
  </si>
  <si>
    <t>č</t>
  </si>
  <si>
    <t>čs</t>
  </si>
  <si>
    <t>Kropáček</t>
  </si>
  <si>
    <t>Václav</t>
  </si>
  <si>
    <t>čz</t>
  </si>
  <si>
    <t>GC 85 Rakovník</t>
  </si>
  <si>
    <t>Prchal</t>
  </si>
  <si>
    <t>Petr</t>
  </si>
  <si>
    <t>1.MGC Děkanka Praha</t>
  </si>
  <si>
    <t>Václavík</t>
  </si>
  <si>
    <t>Roman</t>
  </si>
  <si>
    <t>Vácha</t>
  </si>
  <si>
    <t>Milan</t>
  </si>
  <si>
    <t>MGK Spartak Příbram</t>
  </si>
  <si>
    <t>Miroslav</t>
  </si>
  <si>
    <t>M</t>
  </si>
  <si>
    <t>Boneš</t>
  </si>
  <si>
    <t>Josef</t>
  </si>
  <si>
    <t>SKDG Jesenice</t>
  </si>
  <si>
    <t>Hála</t>
  </si>
  <si>
    <t>SK GC Františkovy Lázně</t>
  </si>
  <si>
    <t>Horáček</t>
  </si>
  <si>
    <t>Vlastislav</t>
  </si>
  <si>
    <t>Kratochvíl</t>
  </si>
  <si>
    <t>Jaroslav</t>
  </si>
  <si>
    <t>Nečekal</t>
  </si>
  <si>
    <t>František</t>
  </si>
  <si>
    <t>TJ MTG Hraničář Cheb</t>
  </si>
  <si>
    <t>Nečekalová</t>
  </si>
  <si>
    <t>Jana</t>
  </si>
  <si>
    <t>Kodalík</t>
  </si>
  <si>
    <t>MGC Plzeň</t>
  </si>
  <si>
    <t>Dohnal</t>
  </si>
  <si>
    <t>Tomáš</t>
  </si>
  <si>
    <t>MGC Hradečtí Orli</t>
  </si>
  <si>
    <t>Moravec</t>
  </si>
  <si>
    <t>Rosendorf</t>
  </si>
  <si>
    <t>Karel</t>
  </si>
  <si>
    <t>Vladislav</t>
  </si>
  <si>
    <t>Vávra</t>
  </si>
  <si>
    <t>Zdeněk</t>
  </si>
  <si>
    <t>MGC Olomouc</t>
  </si>
  <si>
    <t>Pavel</t>
  </si>
  <si>
    <t>Aleš</t>
  </si>
  <si>
    <t>Mráz</t>
  </si>
  <si>
    <t>SK DG Chomutov</t>
  </si>
  <si>
    <t>Lisa</t>
  </si>
  <si>
    <t>Ivan</t>
  </si>
  <si>
    <t>Hubinger</t>
  </si>
  <si>
    <t>Vančura</t>
  </si>
  <si>
    <t>Libor</t>
  </si>
  <si>
    <t>Birešová</t>
  </si>
  <si>
    <t>Vlasta</t>
  </si>
  <si>
    <t>Lisová</t>
  </si>
  <si>
    <t>Věra</t>
  </si>
  <si>
    <t>Vít</t>
  </si>
  <si>
    <t>Kotek</t>
  </si>
  <si>
    <t>Michal</t>
  </si>
  <si>
    <t>Pergl</t>
  </si>
  <si>
    <t>Lumír</t>
  </si>
  <si>
    <t>Sedláček</t>
  </si>
  <si>
    <t>Vladimír</t>
  </si>
  <si>
    <t>MGC Opava</t>
  </si>
  <si>
    <t>Hybner</t>
  </si>
  <si>
    <t>Robert</t>
  </si>
  <si>
    <t>Šedek</t>
  </si>
  <si>
    <t>Ludmila</t>
  </si>
  <si>
    <t>Bireš</t>
  </si>
  <si>
    <t>Valenta</t>
  </si>
  <si>
    <t>Molnár</t>
  </si>
  <si>
    <t>Karel st.</t>
  </si>
  <si>
    <t>Ladislav</t>
  </si>
  <si>
    <t>Vodňanský</t>
  </si>
  <si>
    <t>Wenzl</t>
  </si>
  <si>
    <t>Daniel</t>
  </si>
  <si>
    <t>Šobor</t>
  </si>
  <si>
    <t>SK TEMPO Praha</t>
  </si>
  <si>
    <t>Benda</t>
  </si>
  <si>
    <t>Tuháček</t>
  </si>
  <si>
    <t>Macourová</t>
  </si>
  <si>
    <t>Eva</t>
  </si>
  <si>
    <t>Čech</t>
  </si>
  <si>
    <t>Steklý</t>
  </si>
  <si>
    <t>Mandák</t>
  </si>
  <si>
    <t>Lipmann</t>
  </si>
  <si>
    <t>Mužík</t>
  </si>
  <si>
    <t>Novák</t>
  </si>
  <si>
    <t>MG SEBA Tanvald</t>
  </si>
  <si>
    <t>Nepimach</t>
  </si>
  <si>
    <t>Luboš</t>
  </si>
  <si>
    <t>Poslušný</t>
  </si>
  <si>
    <t>Duchek</t>
  </si>
  <si>
    <t>René</t>
  </si>
  <si>
    <t>Vlček</t>
  </si>
  <si>
    <t>Kašpar</t>
  </si>
  <si>
    <t>Milouš</t>
  </si>
  <si>
    <t>Malík</t>
  </si>
  <si>
    <t>Vosmíková</t>
  </si>
  <si>
    <t>Petra</t>
  </si>
  <si>
    <t>Schicht</t>
  </si>
  <si>
    <t>Pokorný</t>
  </si>
  <si>
    <t>Bohumil</t>
  </si>
  <si>
    <t>Ticháček</t>
  </si>
  <si>
    <t>Řehák</t>
  </si>
  <si>
    <t>Bláha</t>
  </si>
  <si>
    <t>Andr</t>
  </si>
  <si>
    <t>Souček</t>
  </si>
  <si>
    <t>Vosmík</t>
  </si>
  <si>
    <t>Vojtěch</t>
  </si>
  <si>
    <t>Vitner</t>
  </si>
  <si>
    <t>Lev</t>
  </si>
  <si>
    <t>Černý</t>
  </si>
  <si>
    <t>Martin</t>
  </si>
  <si>
    <t>Beran</t>
  </si>
  <si>
    <t>David</t>
  </si>
  <si>
    <t>Dana</t>
  </si>
  <si>
    <t>Tománek</t>
  </si>
  <si>
    <t>Trnka</t>
  </si>
  <si>
    <t>Radek</t>
  </si>
  <si>
    <t>Gruncl</t>
  </si>
  <si>
    <t>Škubal</t>
  </si>
  <si>
    <t>Majkus</t>
  </si>
  <si>
    <t>Rieger</t>
  </si>
  <si>
    <t>Drozda</t>
  </si>
  <si>
    <t>Zdeňek</t>
  </si>
  <si>
    <t>Lukáš</t>
  </si>
  <si>
    <t>Marek</t>
  </si>
  <si>
    <t>Stejskal</t>
  </si>
  <si>
    <t>Bedřich</t>
  </si>
  <si>
    <t>Broumský</t>
  </si>
  <si>
    <t>Šimon</t>
  </si>
  <si>
    <t>Dočkal</t>
  </si>
  <si>
    <t>Lubomír</t>
  </si>
  <si>
    <t>Dočkalová</t>
  </si>
  <si>
    <t>Mládenka</t>
  </si>
  <si>
    <t>Vozár</t>
  </si>
  <si>
    <t>Lenka</t>
  </si>
  <si>
    <t>Vejražka</t>
  </si>
  <si>
    <t>Alan</t>
  </si>
  <si>
    <t>Adam</t>
  </si>
  <si>
    <t>Fiedlerová</t>
  </si>
  <si>
    <t>Jaroslava</t>
  </si>
  <si>
    <t>Bystřický</t>
  </si>
  <si>
    <t>Klingerová</t>
  </si>
  <si>
    <t>Renata</t>
  </si>
  <si>
    <t>Hruška</t>
  </si>
  <si>
    <t>Linhart</t>
  </si>
  <si>
    <t>Perglová</t>
  </si>
  <si>
    <t>Anděla</t>
  </si>
  <si>
    <t>Anna</t>
  </si>
  <si>
    <t>Staněk</t>
  </si>
  <si>
    <t>Fischer</t>
  </si>
  <si>
    <t>Richard</t>
  </si>
  <si>
    <t>Ječný</t>
  </si>
  <si>
    <t>Komada</t>
  </si>
  <si>
    <t>Ondřej</t>
  </si>
  <si>
    <t>Liška</t>
  </si>
  <si>
    <t>Vondrák</t>
  </si>
  <si>
    <t>Vondráková</t>
  </si>
  <si>
    <t>Milena</t>
  </si>
  <si>
    <t>Grünvald</t>
  </si>
  <si>
    <t>Martina</t>
  </si>
  <si>
    <t>Rak</t>
  </si>
  <si>
    <t>Antonín</t>
  </si>
  <si>
    <t>Bureš</t>
  </si>
  <si>
    <t>Vysloužil</t>
  </si>
  <si>
    <t>Komadová</t>
  </si>
  <si>
    <t>Miroslava</t>
  </si>
  <si>
    <t>Zuzana</t>
  </si>
  <si>
    <t>Tupý</t>
  </si>
  <si>
    <t>Fried</t>
  </si>
  <si>
    <t>Blanka</t>
  </si>
  <si>
    <t>Landa</t>
  </si>
  <si>
    <t>Michael</t>
  </si>
  <si>
    <t>Ivo</t>
  </si>
  <si>
    <t>Zbyněk</t>
  </si>
  <si>
    <t>Vlasák</t>
  </si>
  <si>
    <t>Jirásek</t>
  </si>
  <si>
    <t>Meštrovič</t>
  </si>
  <si>
    <t>Gregor</t>
  </si>
  <si>
    <t>Kudyn</t>
  </si>
  <si>
    <t>Šlapák</t>
  </si>
  <si>
    <t>Turek</t>
  </si>
  <si>
    <t>Miloš</t>
  </si>
  <si>
    <t>Rendl</t>
  </si>
  <si>
    <t>Ivana</t>
  </si>
  <si>
    <t>Karel ml.</t>
  </si>
  <si>
    <t>Marie</t>
  </si>
  <si>
    <t>Christu</t>
  </si>
  <si>
    <t>Farbak</t>
  </si>
  <si>
    <t>Gruntorád</t>
  </si>
  <si>
    <t>Jakub</t>
  </si>
  <si>
    <t>Santler</t>
  </si>
  <si>
    <t>Míka</t>
  </si>
  <si>
    <t>Mach</t>
  </si>
  <si>
    <t>Markéta</t>
  </si>
  <si>
    <t>Pajkov</t>
  </si>
  <si>
    <t>Mitko</t>
  </si>
  <si>
    <t>Netopil</t>
  </si>
  <si>
    <t>Cimerman</t>
  </si>
  <si>
    <t>DGK Louny</t>
  </si>
  <si>
    <t>Richter</t>
  </si>
  <si>
    <t>Neubert</t>
  </si>
  <si>
    <t>Mansfeld</t>
  </si>
  <si>
    <t>Hana</t>
  </si>
  <si>
    <t>Soustružník</t>
  </si>
  <si>
    <t>Moutvička</t>
  </si>
  <si>
    <t>Löffelmann</t>
  </si>
  <si>
    <t>Kovář</t>
  </si>
  <si>
    <t>Brettlová</t>
  </si>
  <si>
    <t>Rok</t>
  </si>
  <si>
    <t>Komeda</t>
  </si>
  <si>
    <t>Dobrovolný</t>
  </si>
  <si>
    <t>Tibor</t>
  </si>
  <si>
    <t>Dobrovolná</t>
  </si>
  <si>
    <t>Karina</t>
  </si>
  <si>
    <t>Tošovský</t>
  </si>
  <si>
    <t>Macho</t>
  </si>
  <si>
    <t>Dvořák</t>
  </si>
  <si>
    <t>Patrik</t>
  </si>
  <si>
    <t>Želizňák</t>
  </si>
  <si>
    <t>Chládek</t>
  </si>
  <si>
    <t>Marcela</t>
  </si>
  <si>
    <t>Hornek</t>
  </si>
  <si>
    <t>Štropová</t>
  </si>
  <si>
    <t>Nikola</t>
  </si>
  <si>
    <t>Martínek</t>
  </si>
  <si>
    <t>Prajer</t>
  </si>
  <si>
    <t>Hájek</t>
  </si>
  <si>
    <t>Simona</t>
  </si>
  <si>
    <t>Bendová</t>
  </si>
  <si>
    <t>Veronika</t>
  </si>
  <si>
    <t>Valeš</t>
  </si>
  <si>
    <t>Fryšová</t>
  </si>
  <si>
    <t>Luděk</t>
  </si>
  <si>
    <t>Fríd</t>
  </si>
  <si>
    <t>Karbus</t>
  </si>
  <si>
    <t>Tereza</t>
  </si>
  <si>
    <t>Škaloud</t>
  </si>
  <si>
    <t>Škaloudová</t>
  </si>
  <si>
    <t>Dita</t>
  </si>
  <si>
    <t>Levová</t>
  </si>
  <si>
    <t>Kateřina</t>
  </si>
  <si>
    <t xml:space="preserve">Broumská </t>
  </si>
  <si>
    <t>Irena</t>
  </si>
  <si>
    <t>Radnicová</t>
  </si>
  <si>
    <t>Satoranská</t>
  </si>
  <si>
    <t>Hradcová</t>
  </si>
  <si>
    <t>Hradec</t>
  </si>
  <si>
    <t>Lišková</t>
  </si>
  <si>
    <t>Krčma</t>
  </si>
  <si>
    <t>Lundák</t>
  </si>
  <si>
    <t>Medlík</t>
  </si>
  <si>
    <t>Olah</t>
  </si>
  <si>
    <t>Skřivánek</t>
  </si>
  <si>
    <t>Zachová</t>
  </si>
  <si>
    <t>Emmer</t>
  </si>
  <si>
    <t>Hasch</t>
  </si>
  <si>
    <t>Šubertová</t>
  </si>
  <si>
    <t>Šuková</t>
  </si>
  <si>
    <t>Svetková</t>
  </si>
  <si>
    <t>Honskus</t>
  </si>
  <si>
    <t>Matěj</t>
  </si>
  <si>
    <t>Filip</t>
  </si>
  <si>
    <t>Norek</t>
  </si>
  <si>
    <t>Kubantová</t>
  </si>
  <si>
    <t>Lucie</t>
  </si>
  <si>
    <t>Kníže</t>
  </si>
  <si>
    <t>Katalin</t>
  </si>
  <si>
    <t>Kuthan</t>
  </si>
  <si>
    <t>Wolf</t>
  </si>
  <si>
    <t>Bertels</t>
  </si>
  <si>
    <t>Tošovská</t>
  </si>
  <si>
    <t>Luxa</t>
  </si>
  <si>
    <t>Remiš</t>
  </si>
  <si>
    <t>Petrů</t>
  </si>
  <si>
    <t>Libigerová</t>
  </si>
  <si>
    <t>Čejka</t>
  </si>
  <si>
    <t>Dagmar</t>
  </si>
  <si>
    <t>Jiráček</t>
  </si>
  <si>
    <t>Berka</t>
  </si>
  <si>
    <t>Votík</t>
  </si>
  <si>
    <t>Barbora</t>
  </si>
  <si>
    <t>Zdeňka</t>
  </si>
  <si>
    <t>Bubeník</t>
  </si>
  <si>
    <t>Říha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</si>
  <si>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</si>
  <si>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</si>
  <si>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</si>
  <si>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</si>
  <si>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</si>
  <si>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</si>
  <si>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</si>
  <si>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</si>
  <si>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</si>
  <si>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</si>
  <si>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t xml:space="preserve">Je proveden mnohem primitivněji proveden než SEGO 2002, ale mělo by se </t>
  </si>
  <si>
    <t xml:space="preserve">jednat jen o mezistupeň k něčemu dokonalejšímu. 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</si>
  <si>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</si>
  <si>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Nebo si počkáte na novou verzi Sega (Kodalíka) a tímhle se zabývat nebudete muset, pokud</t>
  </si>
  <si>
    <t>body stejně jako dřív, je jen o něco složitější zjistit průměr šesti nejlepších v absolutní kategorii.</t>
  </si>
  <si>
    <t>Výsledková listina</t>
  </si>
  <si>
    <t>poř</t>
  </si>
  <si>
    <t>Oddíl</t>
  </si>
  <si>
    <t>r1</t>
  </si>
  <si>
    <t>prů</t>
  </si>
  <si>
    <t>kol</t>
  </si>
  <si>
    <t xml:space="preserve">Soubor obsahuje 6 listů : </t>
  </si>
  <si>
    <t>Hlavička</t>
  </si>
  <si>
    <t>Výsledky</t>
  </si>
  <si>
    <t>Obsahuje spousty vzorců, které jsou pro jisotu uzamčeny (heslo 333) a jsou tedy chráněny</t>
  </si>
  <si>
    <t>jsou napsány nějaké vymyšlené pro představu fungování. Jsou zde skryté sloupce na vícekolové</t>
  </si>
  <si>
    <t>do listu Výsledky, seřaďte si podle kategorií nebo si pak přendejte data nějakou vyhledávací funkcí.</t>
  </si>
  <si>
    <t>to dobře dopadne. Kdyby to nedopadlo nebo kdyby Vám Sego nesedělo, tak ať Vám tento soubor</t>
  </si>
  <si>
    <t>dobře slouží.</t>
  </si>
  <si>
    <t>Pak nastoupí kosmetika - list bodovací prostor překopírujte pomocí funkce úpravy - vložit jinak - hodnoty</t>
  </si>
  <si>
    <t xml:space="preserve">levého tlačítka myši se vzorec zkopíruje až dolů. A je obodováno.. </t>
  </si>
  <si>
    <t>Takovýto list s body je ideální databáze k zanesení bodů do oficiálních žebříčků.</t>
  </si>
  <si>
    <t>S</t>
  </si>
  <si>
    <t>Z</t>
  </si>
  <si>
    <t>Hirschmannová</t>
  </si>
  <si>
    <t>Jz</t>
  </si>
  <si>
    <t>Sichrovský</t>
  </si>
  <si>
    <t>Artur</t>
  </si>
  <si>
    <t>J</t>
  </si>
  <si>
    <t>Ječná</t>
  </si>
  <si>
    <t>Alice</t>
  </si>
  <si>
    <t>Horáčková</t>
  </si>
  <si>
    <t>Sylvie</t>
  </si>
  <si>
    <t>Soukup</t>
  </si>
  <si>
    <t>Kadaníková</t>
  </si>
  <si>
    <t>Pavla</t>
  </si>
  <si>
    <t>Víšek</t>
  </si>
  <si>
    <t>Řeháková</t>
  </si>
  <si>
    <t>reg. č.</t>
  </si>
  <si>
    <t>kat</t>
  </si>
  <si>
    <t>sum</t>
  </si>
  <si>
    <t>Šebesta</t>
  </si>
  <si>
    <t>Jírová</t>
  </si>
  <si>
    <t>Drbohlavová</t>
  </si>
  <si>
    <t>SMG 2000 Ústí n. L.</t>
  </si>
  <si>
    <t>Harry</t>
  </si>
  <si>
    <t>Kopecká</t>
  </si>
  <si>
    <t>Toman</t>
  </si>
  <si>
    <t>Šatra</t>
  </si>
  <si>
    <t>Tadeáš</t>
  </si>
  <si>
    <t>Květoň</t>
  </si>
  <si>
    <t>Satoranský</t>
  </si>
  <si>
    <t>Fiedler</t>
  </si>
  <si>
    <t>Ouředník</t>
  </si>
  <si>
    <t>S2</t>
  </si>
  <si>
    <t>Se</t>
  </si>
  <si>
    <t>Rendlová</t>
  </si>
  <si>
    <t>Karolína</t>
  </si>
  <si>
    <t>Dlab</t>
  </si>
  <si>
    <t>Samešová</t>
  </si>
  <si>
    <t>SK Oaza Praha</t>
  </si>
  <si>
    <t>zahraniční klub</t>
  </si>
  <si>
    <t>ANH Praha</t>
  </si>
  <si>
    <t>DDM Praha 7</t>
  </si>
  <si>
    <t>Razima Martin</t>
  </si>
  <si>
    <t>Jza</t>
  </si>
  <si>
    <t>Chalupová</t>
  </si>
  <si>
    <t>Vozka</t>
  </si>
  <si>
    <t>TJ MG Cheb, o.s.</t>
  </si>
  <si>
    <t>Svobodová</t>
  </si>
  <si>
    <t>Skalička</t>
  </si>
  <si>
    <t>r2</t>
  </si>
  <si>
    <t>Mleziva</t>
  </si>
  <si>
    <t>Ju</t>
  </si>
  <si>
    <t>Hölzel</t>
  </si>
  <si>
    <t>žádné</t>
  </si>
  <si>
    <t>Saro</t>
  </si>
  <si>
    <t>Koča</t>
  </si>
  <si>
    <t>Waligora</t>
  </si>
  <si>
    <t>Lehocká</t>
  </si>
  <si>
    <t>Výsledky - absolutní kategorie  BODOVÁNÍ</t>
  </si>
  <si>
    <t>Fibír</t>
  </si>
  <si>
    <t>Bystřická</t>
  </si>
  <si>
    <t>Adéla</t>
  </si>
  <si>
    <t>Jelínek</t>
  </si>
  <si>
    <t>SRN - Bochum</t>
  </si>
  <si>
    <t>Františkovy Lázně</t>
  </si>
  <si>
    <t>Jan Bireš</t>
  </si>
  <si>
    <t>6.Open</t>
  </si>
  <si>
    <t>Jury turnaje</t>
  </si>
  <si>
    <t xml:space="preserve">Ředitel turnaje </t>
  </si>
  <si>
    <t>:</t>
  </si>
  <si>
    <t>Hlavní rozhodčí</t>
  </si>
  <si>
    <t xml:space="preserve">Rozhodčí         </t>
  </si>
  <si>
    <t>Michaela</t>
  </si>
  <si>
    <t>SMG 2000 Ústí n.L.</t>
  </si>
  <si>
    <t xml:space="preserve">Placrová   </t>
  </si>
  <si>
    <t>Jakubík</t>
  </si>
  <si>
    <t>Janečková</t>
  </si>
  <si>
    <t>Linda</t>
  </si>
  <si>
    <t>Rous</t>
  </si>
  <si>
    <t>jz</t>
  </si>
  <si>
    <t xml:space="preserve">Nečekalová </t>
  </si>
  <si>
    <t>Jolana</t>
  </si>
  <si>
    <t>Vpmela</t>
  </si>
  <si>
    <t>Forst</t>
  </si>
  <si>
    <t>SK GC Františkovy lázně</t>
  </si>
  <si>
    <t>Rusakov</t>
  </si>
  <si>
    <t>Drábeček</t>
  </si>
  <si>
    <t>Hubingerová</t>
  </si>
  <si>
    <t>Malárik</t>
  </si>
  <si>
    <t>Krása</t>
  </si>
  <si>
    <t>Košnar</t>
  </si>
  <si>
    <t>Exner</t>
  </si>
  <si>
    <t>Křemen</t>
  </si>
  <si>
    <t>Vídenský</t>
  </si>
  <si>
    <t>Rychlík</t>
  </si>
  <si>
    <t>Průcha</t>
  </si>
  <si>
    <t>Mikulecká</t>
  </si>
  <si>
    <t>Alina</t>
  </si>
  <si>
    <t>Tóth</t>
  </si>
  <si>
    <t>Kabát</t>
  </si>
  <si>
    <t>Kasková</t>
  </si>
  <si>
    <t>Volf</t>
  </si>
  <si>
    <t>Kvíz</t>
  </si>
  <si>
    <t>SKGC Chomutov</t>
  </si>
  <si>
    <t>Eliášová</t>
  </si>
  <si>
    <t>Froněk</t>
  </si>
  <si>
    <t>Jakl</t>
  </si>
  <si>
    <t>Pazderka</t>
  </si>
  <si>
    <t>Šklíba</t>
  </si>
  <si>
    <t>Skočil</t>
  </si>
  <si>
    <t>Dicse</t>
  </si>
  <si>
    <t>Jiroušek</t>
  </si>
  <si>
    <t>Eliška</t>
  </si>
  <si>
    <t>Ludačková</t>
  </si>
  <si>
    <t>Staněk ml.</t>
  </si>
  <si>
    <t>Staněk st.</t>
  </si>
  <si>
    <t>Šmída</t>
  </si>
  <si>
    <t>Naď</t>
  </si>
  <si>
    <t>Dušan</t>
  </si>
  <si>
    <t>Lojka</t>
  </si>
  <si>
    <t>Bukovjan</t>
  </si>
  <si>
    <t>Vejražková</t>
  </si>
  <si>
    <t>Soňa</t>
  </si>
  <si>
    <t>Noha</t>
  </si>
  <si>
    <t>Korecký</t>
  </si>
  <si>
    <t>SK Oáza Praha</t>
  </si>
  <si>
    <t>Erbenová</t>
  </si>
  <si>
    <t>Tušek</t>
  </si>
  <si>
    <t>Nocar</t>
  </si>
  <si>
    <t>Adamová</t>
  </si>
  <si>
    <t>Roháčová</t>
  </si>
  <si>
    <t>Kociánová</t>
  </si>
  <si>
    <t>Modlík</t>
  </si>
  <si>
    <t>Ambrová</t>
  </si>
  <si>
    <t>Forgó</t>
  </si>
  <si>
    <t>Marko</t>
  </si>
  <si>
    <t>Ludvík</t>
  </si>
  <si>
    <t>Michalovič</t>
  </si>
  <si>
    <t xml:space="preserve">Kolářová   </t>
  </si>
  <si>
    <t>Smolíková</t>
  </si>
  <si>
    <t>Valentová</t>
  </si>
  <si>
    <t>Olyšarová</t>
  </si>
  <si>
    <t>Růžena</t>
  </si>
  <si>
    <t>Hálová</t>
  </si>
  <si>
    <t>Fanta</t>
  </si>
  <si>
    <t>Maierová</t>
  </si>
  <si>
    <t>Vladimíra</t>
  </si>
  <si>
    <t>Krampera</t>
  </si>
  <si>
    <t>Fencl</t>
  </si>
  <si>
    <t>Hynek</t>
  </si>
  <si>
    <t>Placr</t>
  </si>
  <si>
    <t>Pašek</t>
  </si>
  <si>
    <t>Sassmannová</t>
  </si>
  <si>
    <t>Pavlína</t>
  </si>
  <si>
    <t>Soustružníková</t>
  </si>
  <si>
    <t>Lubor</t>
  </si>
  <si>
    <t>Břinda</t>
  </si>
  <si>
    <t>Šilhavý</t>
  </si>
  <si>
    <t>Knoflíčková</t>
  </si>
  <si>
    <t xml:space="preserve">Mikulecká </t>
  </si>
  <si>
    <t>Polášek</t>
  </si>
  <si>
    <t>Zinke</t>
  </si>
  <si>
    <t>Arnošt</t>
  </si>
  <si>
    <t>Němec</t>
  </si>
  <si>
    <t xml:space="preserve">Mašek </t>
  </si>
  <si>
    <t>Rudolf</t>
  </si>
  <si>
    <t>Bílek</t>
  </si>
  <si>
    <t>Jiřina</t>
  </si>
  <si>
    <t>Bláhová</t>
  </si>
  <si>
    <t>Daniela</t>
  </si>
  <si>
    <t>Burešová</t>
  </si>
  <si>
    <t>Mrázek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</si>
  <si>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</si>
  <si>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</si>
  <si>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</si>
  <si>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</si>
  <si>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</si>
  <si>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</si>
  <si>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</si>
  <si>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</si>
  <si>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</si>
  <si>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</si>
  <si>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</si>
  <si>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</si>
  <si>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</si>
  <si>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</si>
  <si>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</si>
  <si>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</si>
  <si>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</si>
  <si>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</si>
  <si>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</si>
  <si>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</si>
  <si>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</si>
  <si>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</si>
  <si>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</si>
  <si>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</si>
  <si>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</si>
  <si>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</si>
  <si>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</si>
  <si>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</si>
  <si>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</si>
  <si>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</si>
  <si>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</si>
  <si>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</si>
  <si>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</si>
  <si>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</si>
  <si>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</si>
  <si>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</si>
  <si>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</si>
  <si>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</si>
  <si>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</si>
  <si>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</si>
  <si>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</si>
  <si>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</si>
  <si>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</si>
  <si>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</si>
  <si>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</si>
  <si>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</si>
  <si>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</si>
  <si>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</si>
  <si>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</si>
  <si>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</si>
  <si>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</si>
  <si>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</si>
  <si>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</si>
  <si>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</si>
  <si>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</si>
  <si>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</si>
  <si>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</si>
  <si>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</si>
  <si>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</si>
  <si>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</si>
  <si>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</si>
  <si>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</si>
  <si>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</si>
  <si>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</si>
  <si>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</si>
  <si>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</si>
  <si>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</si>
  <si>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</si>
  <si>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</si>
  <si>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</si>
  <si>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</si>
  <si>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</si>
  <si>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</si>
  <si>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</si>
  <si>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</si>
  <si>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</si>
  <si>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</si>
  <si>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</si>
  <si>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</si>
  <si>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</si>
  <si>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</si>
  <si>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</si>
  <si>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</si>
  <si>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</si>
  <si>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</si>
  <si>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</si>
  <si>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</si>
  <si>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</si>
  <si>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</si>
  <si>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</si>
  <si>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</si>
  <si>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</si>
  <si>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</si>
  <si>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</si>
  <si>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</si>
  <si>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</si>
  <si>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</si>
  <si>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</si>
  <si>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</si>
  <si>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</si>
  <si>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</si>
  <si>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</si>
  <si>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</si>
  <si>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</si>
  <si>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</si>
  <si>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</si>
  <si>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</si>
  <si>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</si>
  <si>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</si>
  <si>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</si>
  <si>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</si>
  <si>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</si>
  <si>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</si>
  <si>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</si>
  <si>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</si>
  <si>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</si>
  <si>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</si>
  <si>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</si>
  <si>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</si>
  <si>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</si>
  <si>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</si>
  <si>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</si>
  <si>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</si>
  <si>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</si>
  <si>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</si>
  <si>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</si>
  <si>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</si>
  <si>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</si>
  <si>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</si>
  <si>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</si>
  <si>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</si>
  <si>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</si>
  <si>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</si>
  <si>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</si>
  <si>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</si>
  <si>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</si>
  <si>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</si>
  <si>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</si>
  <si>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</si>
  <si>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</si>
  <si>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</si>
  <si>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</si>
  <si>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</si>
  <si>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</si>
  <si>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</si>
  <si>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</si>
  <si>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</si>
  <si>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</si>
  <si>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</si>
  <si>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</si>
  <si>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</si>
  <si>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</si>
  <si>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</si>
  <si>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</si>
  <si>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</si>
  <si>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</si>
  <si>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</si>
  <si>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</si>
  <si>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</si>
  <si>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</si>
  <si>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</si>
  <si>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</si>
  <si>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</si>
  <si>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</si>
  <si>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</si>
  <si>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</si>
  <si>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</si>
  <si>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</si>
  <si>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</si>
  <si>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</si>
  <si>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</si>
  <si>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</si>
  <si>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</si>
  <si>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</si>
  <si>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</si>
  <si>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</si>
  <si>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</si>
  <si>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</si>
  <si>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</si>
  <si>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</si>
  <si>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</si>
  <si>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</si>
  <si>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</si>
  <si>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</si>
  <si>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</si>
  <si>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</si>
  <si>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</si>
  <si>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</si>
  <si>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</si>
  <si>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</si>
  <si>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</si>
  <si>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</si>
  <si>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</si>
  <si>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</si>
  <si>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</si>
  <si>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</si>
  <si>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</si>
  <si>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</si>
  <si>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</si>
  <si>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</si>
  <si>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</si>
  <si>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</si>
  <si>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</si>
  <si>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</si>
  <si>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</si>
  <si>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</si>
  <si>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</si>
  <si>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</si>
  <si>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</si>
  <si>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</si>
  <si>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</si>
  <si>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</si>
  <si>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</si>
  <si>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</si>
  <si>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</si>
  <si>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</si>
  <si>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</si>
  <si>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</si>
  <si>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</si>
  <si>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</si>
  <si>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</si>
  <si>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</si>
  <si>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</si>
  <si>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</si>
  <si>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</si>
  <si>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</si>
  <si>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</si>
  <si>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</si>
  <si>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</si>
  <si>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</si>
  <si>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</si>
  <si>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</si>
  <si>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</si>
  <si>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</si>
  <si>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</si>
  <si>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</si>
  <si>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</si>
  <si>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</si>
  <si>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</si>
  <si>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</si>
  <si>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</si>
  <si>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</si>
  <si>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</si>
  <si>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</si>
  <si>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</si>
  <si>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</si>
  <si>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</si>
  <si>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</si>
  <si>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</si>
  <si>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</si>
  <si>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</si>
  <si>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</si>
  <si>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</si>
  <si>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</si>
  <si>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</si>
  <si>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</si>
  <si>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</si>
  <si>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</si>
  <si>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</si>
  <si>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</si>
  <si>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</si>
  <si>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</si>
  <si>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</si>
  <si>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</si>
  <si>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</si>
  <si>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</si>
  <si>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</si>
  <si>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</si>
  <si>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</si>
  <si>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</si>
  <si>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</si>
  <si>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</si>
  <si>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</si>
  <si>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</si>
  <si>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</si>
  <si>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</si>
  <si>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</si>
  <si>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</si>
  <si>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</si>
  <si>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</si>
  <si>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</si>
  <si>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</si>
  <si>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</si>
  <si>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</si>
  <si>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</si>
  <si>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</si>
  <si>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</si>
  <si>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</si>
  <si>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</si>
  <si>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</si>
  <si>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</si>
  <si>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</si>
  <si>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</si>
  <si>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</si>
  <si>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</si>
  <si>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</si>
  <si>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</si>
  <si>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</si>
  <si>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</si>
  <si>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</si>
  <si>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</si>
  <si>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</si>
  <si>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</si>
  <si>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</si>
  <si>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</si>
  <si>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</si>
  <si>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</si>
  <si>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</si>
  <si>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</si>
  <si>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</si>
  <si>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</si>
  <si>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</si>
  <si>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</si>
  <si>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</si>
  <si>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</si>
  <si>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</si>
  <si>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</si>
  <si>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</si>
  <si>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</si>
  <si>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</si>
  <si>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</si>
  <si>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</si>
  <si>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</si>
  <si>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</si>
  <si>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</si>
  <si>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</si>
  <si>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</si>
  <si>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</si>
  <si>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</si>
  <si>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</si>
  <si>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</si>
  <si>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</si>
  <si>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</si>
  <si>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</si>
  <si>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</si>
  <si>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</si>
  <si>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</si>
  <si>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</si>
  <si>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</si>
  <si>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</si>
  <si>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</si>
  <si>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</si>
  <si>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</si>
  <si>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</si>
  <si>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</si>
  <si>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</si>
  <si>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</si>
  <si>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</si>
  <si>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</si>
  <si>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</si>
  <si>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</si>
  <si>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</si>
  <si>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</si>
  <si>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</si>
  <si>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</si>
  <si>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</si>
  <si>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</si>
  <si>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</si>
  <si>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</si>
  <si>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</si>
  <si>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</si>
  <si>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</si>
  <si>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</si>
  <si>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</si>
  <si>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</si>
  <si>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</si>
  <si>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</si>
  <si>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</si>
  <si>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</si>
  <si>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</si>
  <si>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</si>
  <si>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</si>
  <si>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</si>
  <si>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</si>
  <si>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</si>
  <si>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</si>
  <si>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</si>
  <si>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</si>
  <si>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</si>
  <si>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</si>
  <si>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</si>
  <si>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</si>
  <si>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</si>
  <si>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</si>
  <si>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</si>
  <si>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</si>
  <si>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</si>
  <si>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</si>
  <si>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</si>
  <si>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</si>
  <si>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</si>
  <si>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</si>
  <si>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</si>
  <si>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</si>
  <si>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</si>
  <si>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</si>
  <si>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Soupiska</t>
  </si>
  <si>
    <t>skupina</t>
  </si>
  <si>
    <t>p.č.</t>
  </si>
  <si>
    <t>Klub</t>
  </si>
  <si>
    <t>RČ</t>
  </si>
  <si>
    <t>KAT</t>
  </si>
  <si>
    <t>1k</t>
  </si>
  <si>
    <t>2k</t>
  </si>
  <si>
    <t>3 k</t>
  </si>
  <si>
    <t>4 k</t>
  </si>
  <si>
    <t>R1</t>
  </si>
  <si>
    <t>R2</t>
  </si>
  <si>
    <t>K1</t>
  </si>
  <si>
    <t>K2</t>
  </si>
  <si>
    <t>K3</t>
  </si>
  <si>
    <t>K4</t>
  </si>
  <si>
    <t>průměr</t>
  </si>
  <si>
    <t>věková kategorie : Muži</t>
  </si>
  <si>
    <t>absolutní kategorie : Muži</t>
  </si>
  <si>
    <t>absolutní kategorie : Ženy</t>
  </si>
  <si>
    <t>věková kategorie : Senioři</t>
  </si>
  <si>
    <t>věková kategorie : Senioři II</t>
  </si>
  <si>
    <t>Jana Nečekalová</t>
  </si>
  <si>
    <t>Milan Souček</t>
  </si>
  <si>
    <t>Lumír Benda</t>
  </si>
  <si>
    <t>Milan Bláha</t>
  </si>
  <si>
    <t>František Nečekal ml.</t>
  </si>
  <si>
    <t>Vosmíková Petra</t>
  </si>
  <si>
    <t>Lisa ml.</t>
  </si>
  <si>
    <t>Nečekal ml.</t>
  </si>
  <si>
    <t>Šafářová</t>
  </si>
  <si>
    <t>Ž</t>
  </si>
  <si>
    <t>věková kategorie : Žáci</t>
  </si>
  <si>
    <t>věková kategorie : Ženy</t>
  </si>
  <si>
    <t>věková kategorie : Seniorky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</si>
</sst>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82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Garamond"/>
      <family val="1"/>
    </font>
    <font>
      <sz val="9"/>
      <name val="Arial"/>
      <family val="2"/>
    </font>
    <font>
      <sz val="8"/>
      <name val="Garamond"/>
      <family val="1"/>
    </font>
    <font>
      <sz val="24"/>
      <name val="Arial"/>
      <family val="2"/>
    </font>
    <font>
      <b/>
      <sz val="48"/>
      <name val="Arial"/>
      <family val="2"/>
    </font>
    <font>
      <sz val="10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"/>
      <name val="Cambria"/>
      <family val="1"/>
    </font>
    <font>
      <b/>
      <sz val="6"/>
      <name val="Cambria"/>
      <family val="1"/>
    </font>
    <font>
      <b/>
      <sz val="7"/>
      <name val="Garamond"/>
      <family val="1"/>
    </font>
    <font>
      <sz val="7"/>
      <name val="Cambria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9"/>
      <name val="Arial"/>
      <family val="2"/>
    </font>
    <font>
      <b/>
      <sz val="9"/>
      <color indexed="9"/>
      <name val="Garamond"/>
      <family val="1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0"/>
      <name val="Arial"/>
      <family val="2"/>
    </font>
    <font>
      <b/>
      <sz val="9"/>
      <color theme="0"/>
      <name val="Garamond"/>
      <family val="1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thin"/>
      <top style="double">
        <color indexed="8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hair"/>
      <top style="double">
        <color indexed="8"/>
      </top>
      <bottom style="hair"/>
    </border>
    <border>
      <left style="hair"/>
      <right style="hair"/>
      <top style="double">
        <color indexed="8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/>
      <right style="thin">
        <color indexed="8"/>
      </right>
      <top style="double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/>
      <right style="hair"/>
      <top style="double">
        <color indexed="8"/>
      </top>
      <bottom style="hair">
        <color indexed="8"/>
      </bottom>
    </border>
    <border>
      <left style="hair"/>
      <right style="thin"/>
      <top style="double">
        <color indexed="8"/>
      </top>
      <bottom style="hair">
        <color indexed="8"/>
      </bottom>
    </border>
    <border>
      <left style="thin"/>
      <right style="hair"/>
      <top style="double">
        <color indexed="8"/>
      </top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thin"/>
      <top style="double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 horizontal="center"/>
      <protection locked="0"/>
    </xf>
    <xf numFmtId="0" fontId="12" fillId="34" borderId="17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5" fillId="35" borderId="26" xfId="0" applyFont="1" applyFill="1" applyBorder="1" applyAlignment="1" applyProtection="1">
      <alignment/>
      <protection/>
    </xf>
    <xf numFmtId="0" fontId="16" fillId="35" borderId="27" xfId="0" applyFont="1" applyFill="1" applyBorder="1" applyAlignment="1" applyProtection="1">
      <alignment/>
      <protection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5" fillId="35" borderId="29" xfId="0" applyFont="1" applyFill="1" applyBorder="1" applyAlignment="1" applyProtection="1">
      <alignment/>
      <protection/>
    </xf>
    <xf numFmtId="0" fontId="16" fillId="35" borderId="30" xfId="0" applyFont="1" applyFill="1" applyBorder="1" applyAlignment="1" applyProtection="1">
      <alignment/>
      <protection/>
    </xf>
    <xf numFmtId="0" fontId="15" fillId="34" borderId="30" xfId="0" applyFont="1" applyFill="1" applyBorder="1" applyAlignment="1" applyProtection="1">
      <alignment horizontal="center"/>
      <protection/>
    </xf>
    <xf numFmtId="0" fontId="15" fillId="35" borderId="30" xfId="0" applyFont="1" applyFill="1" applyBorder="1" applyAlignment="1" applyProtection="1">
      <alignment/>
      <protection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6" borderId="3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7" borderId="33" xfId="0" applyFont="1" applyFill="1" applyBorder="1" applyAlignment="1">
      <alignment/>
    </xf>
    <xf numFmtId="0" fontId="1" fillId="37" borderId="33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left"/>
    </xf>
    <xf numFmtId="0" fontId="2" fillId="37" borderId="33" xfId="0" applyFont="1" applyFill="1" applyBorder="1" applyAlignment="1">
      <alignment horizontal="center"/>
    </xf>
    <xf numFmtId="0" fontId="1" fillId="37" borderId="34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47" applyFont="1" applyFill="1" applyBorder="1" applyAlignment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8" fillId="0" borderId="35" xfId="47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" fillId="37" borderId="26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7" fillId="35" borderId="10" xfId="0" applyFont="1" applyFill="1" applyBorder="1" applyAlignment="1">
      <alignment horizontal="center"/>
    </xf>
    <xf numFmtId="166" fontId="78" fillId="35" borderId="10" xfId="0" applyNumberFormat="1" applyFont="1" applyFill="1" applyBorder="1" applyAlignment="1">
      <alignment horizontal="center"/>
    </xf>
    <xf numFmtId="0" fontId="4" fillId="38" borderId="36" xfId="0" applyFont="1" applyFill="1" applyBorder="1" applyAlignment="1" applyProtection="1">
      <alignment horizontal="center" vertical="center"/>
      <protection/>
    </xf>
    <xf numFmtId="0" fontId="10" fillId="38" borderId="36" xfId="0" applyFont="1" applyFill="1" applyBorder="1" applyAlignment="1">
      <alignment horizontal="right" vertical="center"/>
    </xf>
    <xf numFmtId="0" fontId="25" fillId="38" borderId="36" xfId="0" applyFont="1" applyFill="1" applyBorder="1" applyAlignment="1" applyProtection="1">
      <alignment horizontal="center" vertical="center"/>
      <protection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38" borderId="24" xfId="0" applyFont="1" applyFill="1" applyBorder="1" applyAlignment="1" applyProtection="1">
      <alignment horizontal="center" vertical="center"/>
      <protection/>
    </xf>
    <xf numFmtId="0" fontId="10" fillId="38" borderId="24" xfId="0" applyFont="1" applyFill="1" applyBorder="1" applyAlignment="1">
      <alignment horizontal="right" vertical="center"/>
    </xf>
    <xf numFmtId="0" fontId="4" fillId="38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27" fillId="38" borderId="36" xfId="0" applyNumberFormat="1" applyFont="1" applyFill="1" applyBorder="1" applyAlignment="1" applyProtection="1">
      <alignment horizontal="center" vertical="center"/>
      <protection/>
    </xf>
    <xf numFmtId="2" fontId="27" fillId="38" borderId="24" xfId="0" applyNumberFormat="1" applyFont="1" applyFill="1" applyBorder="1" applyAlignment="1" applyProtection="1">
      <alignment horizontal="center" vertical="center"/>
      <protection/>
    </xf>
    <xf numFmtId="2" fontId="27" fillId="38" borderId="24" xfId="0" applyNumberFormat="1" applyFont="1" applyFill="1" applyBorder="1" applyAlignment="1">
      <alignment horizontal="center" vertical="center"/>
    </xf>
    <xf numFmtId="0" fontId="23" fillId="38" borderId="24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4" fillId="0" borderId="24" xfId="0" applyFont="1" applyFill="1" applyBorder="1" applyAlignment="1">
      <alignment horizontal="center"/>
    </xf>
    <xf numFmtId="49" fontId="30" fillId="0" borderId="24" xfId="0" applyNumberFormat="1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30" fillId="0" borderId="24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4" xfId="0" applyFont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37" borderId="38" xfId="0" applyFont="1" applyFill="1" applyBorder="1" applyAlignment="1">
      <alignment/>
    </xf>
    <xf numFmtId="0" fontId="2" fillId="37" borderId="39" xfId="0" applyFont="1" applyFill="1" applyBorder="1" applyAlignment="1">
      <alignment/>
    </xf>
    <xf numFmtId="0" fontId="1" fillId="37" borderId="40" xfId="0" applyFont="1" applyFill="1" applyBorder="1" applyAlignment="1">
      <alignment/>
    </xf>
    <xf numFmtId="0" fontId="1" fillId="37" borderId="39" xfId="0" applyFont="1" applyFill="1" applyBorder="1" applyAlignment="1">
      <alignment horizontal="left"/>
    </xf>
    <xf numFmtId="0" fontId="2" fillId="37" borderId="38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0" fontId="79" fillId="0" borderId="24" xfId="0" applyFont="1" applyFill="1" applyBorder="1" applyAlignment="1">
      <alignment horizontal="center"/>
    </xf>
    <xf numFmtId="0" fontId="79" fillId="0" borderId="24" xfId="0" applyFont="1" applyFill="1" applyBorder="1" applyAlignment="1">
      <alignment horizontal="left"/>
    </xf>
    <xf numFmtId="0" fontId="79" fillId="0" borderId="2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23" fillId="0" borderId="24" xfId="0" applyNumberFormat="1" applyFont="1" applyBorder="1" applyAlignment="1">
      <alignment/>
    </xf>
    <xf numFmtId="0" fontId="80" fillId="0" borderId="24" xfId="0" applyFont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1" xfId="0" applyFont="1" applyFill="1" applyBorder="1" applyAlignment="1">
      <alignment/>
    </xf>
    <xf numFmtId="0" fontId="23" fillId="0" borderId="41" xfId="0" applyFont="1" applyFill="1" applyBorder="1" applyAlignment="1">
      <alignment horizontal="left"/>
    </xf>
    <xf numFmtId="0" fontId="24" fillId="0" borderId="41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23" fillId="38" borderId="24" xfId="0" applyFont="1" applyFill="1" applyBorder="1" applyAlignment="1">
      <alignment horizontal="center"/>
    </xf>
    <xf numFmtId="0" fontId="23" fillId="38" borderId="24" xfId="0" applyFont="1" applyFill="1" applyBorder="1" applyAlignment="1">
      <alignment/>
    </xf>
    <xf numFmtId="0" fontId="24" fillId="38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27" fillId="0" borderId="42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43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4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43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>
      <alignment vertical="center"/>
    </xf>
    <xf numFmtId="1" fontId="25" fillId="38" borderId="36" xfId="0" applyNumberFormat="1" applyFont="1" applyFill="1" applyBorder="1" applyAlignment="1" applyProtection="1">
      <alignment horizontal="center" vertical="center"/>
      <protection/>
    </xf>
    <xf numFmtId="0" fontId="25" fillId="38" borderId="24" xfId="0" applyFont="1" applyFill="1" applyBorder="1" applyAlignment="1" applyProtection="1">
      <alignment horizontal="center" vertical="center"/>
      <protection/>
    </xf>
    <xf numFmtId="0" fontId="25" fillId="38" borderId="24" xfId="0" applyFont="1" applyFill="1" applyBorder="1" applyAlignment="1">
      <alignment horizontal="center" vertical="center"/>
    </xf>
    <xf numFmtId="0" fontId="36" fillId="38" borderId="36" xfId="0" applyFont="1" applyFill="1" applyBorder="1" applyAlignment="1" applyProtection="1">
      <alignment horizontal="center" vertical="center"/>
      <protection/>
    </xf>
    <xf numFmtId="0" fontId="36" fillId="38" borderId="24" xfId="0" applyFont="1" applyFill="1" applyBorder="1" applyAlignment="1" applyProtection="1">
      <alignment horizontal="center" vertical="center"/>
      <protection/>
    </xf>
    <xf numFmtId="0" fontId="36" fillId="38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7" fillId="38" borderId="36" xfId="0" applyFont="1" applyFill="1" applyBorder="1" applyAlignment="1" applyProtection="1">
      <alignment horizontal="center" vertical="center"/>
      <protection/>
    </xf>
    <xf numFmtId="0" fontId="37" fillId="38" borderId="47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/>
    </xf>
    <xf numFmtId="0" fontId="26" fillId="0" borderId="48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10" fillId="0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49" xfId="0" applyFont="1" applyFill="1" applyBorder="1" applyAlignment="1" applyProtection="1">
      <alignment vertical="center"/>
      <protection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8" fillId="0" borderId="50" xfId="47" applyFont="1" applyFill="1" applyBorder="1" applyAlignment="1">
      <alignment horizontal="center" vertical="center"/>
      <protection/>
    </xf>
    <xf numFmtId="0" fontId="38" fillId="0" borderId="51" xfId="47" applyFont="1" applyFill="1" applyBorder="1" applyAlignment="1">
      <alignment horizontal="center" vertical="center"/>
      <protection/>
    </xf>
    <xf numFmtId="0" fontId="38" fillId="0" borderId="52" xfId="47" applyFont="1" applyFill="1" applyBorder="1" applyAlignment="1">
      <alignment horizontal="center" vertical="center"/>
      <protection/>
    </xf>
    <xf numFmtId="0" fontId="38" fillId="0" borderId="53" xfId="47" applyFont="1" applyFill="1" applyBorder="1" applyAlignment="1">
      <alignment horizontal="center" vertical="center"/>
      <protection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12" fillId="0" borderId="56" xfId="0" applyFont="1" applyFill="1" applyBorder="1" applyAlignment="1" applyProtection="1">
      <alignment horizontal="center"/>
      <protection locked="0"/>
    </xf>
    <xf numFmtId="1" fontId="37" fillId="38" borderId="57" xfId="0" applyNumberFormat="1" applyFont="1" applyFill="1" applyBorder="1" applyAlignment="1" applyProtection="1">
      <alignment horizontal="center" vertical="center"/>
      <protection/>
    </xf>
    <xf numFmtId="1" fontId="37" fillId="38" borderId="58" xfId="0" applyNumberFormat="1" applyFont="1" applyFill="1" applyBorder="1" applyAlignment="1" applyProtection="1">
      <alignment horizontal="center" vertical="center"/>
      <protection/>
    </xf>
    <xf numFmtId="1" fontId="37" fillId="38" borderId="59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>
      <alignment horizontal="center"/>
    </xf>
    <xf numFmtId="0" fontId="38" fillId="0" borderId="61" xfId="47" applyFont="1" applyFill="1" applyBorder="1" applyAlignment="1">
      <alignment horizontal="center" vertical="center"/>
      <protection/>
    </xf>
    <xf numFmtId="0" fontId="38" fillId="0" borderId="62" xfId="47" applyFont="1" applyFill="1" applyBorder="1" applyAlignment="1">
      <alignment horizontal="center" vertical="center"/>
      <protection/>
    </xf>
    <xf numFmtId="0" fontId="18" fillId="0" borderId="60" xfId="4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vertical="center"/>
      <protection/>
    </xf>
    <xf numFmtId="0" fontId="4" fillId="0" borderId="64" xfId="0" applyFont="1" applyFill="1" applyBorder="1" applyAlignment="1" applyProtection="1">
      <alignment vertical="center"/>
      <protection/>
    </xf>
    <xf numFmtId="0" fontId="27" fillId="0" borderId="64" xfId="0" applyFont="1" applyFill="1" applyBorder="1" applyAlignment="1" applyProtection="1">
      <alignment vertical="center"/>
      <protection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/>
      <protection/>
    </xf>
    <xf numFmtId="0" fontId="0" fillId="0" borderId="64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4" fillId="0" borderId="66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4" fillId="0" borderId="68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27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4" fillId="0" borderId="70" xfId="0" applyFont="1" applyFill="1" applyBorder="1" applyAlignment="1" applyProtection="1">
      <alignment vertical="center"/>
      <protection/>
    </xf>
    <xf numFmtId="0" fontId="4" fillId="0" borderId="71" xfId="0" applyFont="1" applyFill="1" applyBorder="1" applyAlignment="1" applyProtection="1">
      <alignment vertical="center"/>
      <protection/>
    </xf>
    <xf numFmtId="0" fontId="27" fillId="0" borderId="71" xfId="0" applyFont="1" applyFill="1" applyBorder="1" applyAlignment="1" applyProtection="1">
      <alignment vertical="center"/>
      <protection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/>
      <protection/>
    </xf>
    <xf numFmtId="0" fontId="0" fillId="0" borderId="71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4" fillId="38" borderId="71" xfId="0" applyFont="1" applyFill="1" applyBorder="1" applyAlignment="1">
      <alignment horizontal="center" vertical="center"/>
    </xf>
    <xf numFmtId="2" fontId="27" fillId="38" borderId="71" xfId="0" applyNumberFormat="1" applyFont="1" applyFill="1" applyBorder="1" applyAlignment="1">
      <alignment horizontal="center" vertical="center"/>
    </xf>
    <xf numFmtId="0" fontId="10" fillId="38" borderId="71" xfId="0" applyFont="1" applyFill="1" applyBorder="1" applyAlignment="1">
      <alignment horizontal="right" vertical="center"/>
    </xf>
    <xf numFmtId="0" fontId="36" fillId="38" borderId="71" xfId="0" applyFont="1" applyFill="1" applyBorder="1" applyAlignment="1">
      <alignment horizontal="center" vertical="center"/>
    </xf>
    <xf numFmtId="0" fontId="25" fillId="38" borderId="71" xfId="0" applyFont="1" applyFill="1" applyBorder="1" applyAlignment="1">
      <alignment horizontal="center" vertical="center"/>
    </xf>
    <xf numFmtId="1" fontId="25" fillId="38" borderId="71" xfId="0" applyNumberFormat="1" applyFont="1" applyFill="1" applyBorder="1" applyAlignment="1" applyProtection="1">
      <alignment horizontal="center" vertical="center"/>
      <protection/>
    </xf>
    <xf numFmtId="0" fontId="10" fillId="38" borderId="24" xfId="0" applyFont="1" applyFill="1" applyBorder="1" applyAlignment="1">
      <alignment vertical="center"/>
    </xf>
    <xf numFmtId="0" fontId="10" fillId="0" borderId="72" xfId="0" applyFont="1" applyFill="1" applyBorder="1" applyAlignment="1">
      <alignment vertical="center"/>
    </xf>
    <xf numFmtId="0" fontId="4" fillId="0" borderId="73" xfId="0" applyFont="1" applyFill="1" applyBorder="1" applyAlignment="1" applyProtection="1">
      <alignment vertical="center"/>
      <protection/>
    </xf>
    <xf numFmtId="0" fontId="4" fillId="0" borderId="74" xfId="0" applyFont="1" applyFill="1" applyBorder="1" applyAlignment="1" applyProtection="1">
      <alignment vertical="center"/>
      <protection/>
    </xf>
    <xf numFmtId="0" fontId="27" fillId="0" borderId="74" xfId="0" applyFont="1" applyFill="1" applyBorder="1" applyAlignment="1" applyProtection="1">
      <alignment vertical="center"/>
      <protection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/>
      <protection/>
    </xf>
    <xf numFmtId="0" fontId="0" fillId="0" borderId="74" xfId="0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10" fillId="38" borderId="74" xfId="0" applyFont="1" applyFill="1" applyBorder="1" applyAlignment="1">
      <alignment horizontal="right" vertical="center"/>
    </xf>
    <xf numFmtId="0" fontId="37" fillId="38" borderId="74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/>
      <protection locked="0"/>
    </xf>
    <xf numFmtId="0" fontId="37" fillId="38" borderId="75" xfId="0" applyFont="1" applyFill="1" applyBorder="1" applyAlignment="1" applyProtection="1">
      <alignment horizontal="center" vertical="center"/>
      <protection/>
    </xf>
    <xf numFmtId="1" fontId="37" fillId="38" borderId="76" xfId="0" applyNumberFormat="1" applyFont="1" applyFill="1" applyBorder="1" applyAlignment="1" applyProtection="1">
      <alignment horizontal="center" vertical="center"/>
      <protection/>
    </xf>
    <xf numFmtId="0" fontId="37" fillId="38" borderId="2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2" fontId="27" fillId="38" borderId="0" xfId="0" applyNumberFormat="1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right" vertical="center"/>
    </xf>
    <xf numFmtId="0" fontId="37" fillId="38" borderId="0" xfId="0" applyFont="1" applyFill="1" applyBorder="1" applyAlignment="1" applyProtection="1">
      <alignment horizontal="center" vertical="center"/>
      <protection/>
    </xf>
    <xf numFmtId="1" fontId="37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74" xfId="0" applyFont="1" applyFill="1" applyBorder="1" applyAlignment="1">
      <alignment horizontal="center" vertical="center"/>
    </xf>
    <xf numFmtId="2" fontId="27" fillId="38" borderId="74" xfId="0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 applyProtection="1">
      <alignment horizontal="center"/>
      <protection locked="0"/>
    </xf>
    <xf numFmtId="1" fontId="37" fillId="38" borderId="78" xfId="0" applyNumberFormat="1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/>
      <protection locked="0"/>
    </xf>
    <xf numFmtId="1" fontId="37" fillId="38" borderId="80" xfId="0" applyNumberFormat="1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/>
      <protection locked="0"/>
    </xf>
    <xf numFmtId="0" fontId="4" fillId="0" borderId="82" xfId="0" applyFont="1" applyFill="1" applyBorder="1" applyAlignment="1" applyProtection="1">
      <alignment vertical="center"/>
      <protection/>
    </xf>
    <xf numFmtId="0" fontId="27" fillId="0" borderId="82" xfId="0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/>
      <protection/>
    </xf>
    <xf numFmtId="0" fontId="0" fillId="0" borderId="82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4" fillId="38" borderId="82" xfId="0" applyFont="1" applyFill="1" applyBorder="1" applyAlignment="1">
      <alignment horizontal="center" vertical="center"/>
    </xf>
    <xf numFmtId="2" fontId="27" fillId="38" borderId="82" xfId="0" applyNumberFormat="1" applyFont="1" applyFill="1" applyBorder="1" applyAlignment="1">
      <alignment horizontal="center" vertical="center"/>
    </xf>
    <xf numFmtId="0" fontId="10" fillId="38" borderId="82" xfId="0" applyFont="1" applyFill="1" applyBorder="1" applyAlignment="1">
      <alignment horizontal="right" vertical="center"/>
    </xf>
    <xf numFmtId="0" fontId="37" fillId="38" borderId="82" xfId="0" applyFont="1" applyFill="1" applyBorder="1" applyAlignment="1" applyProtection="1">
      <alignment horizontal="center" vertical="center"/>
      <protection/>
    </xf>
    <xf numFmtId="1" fontId="37" fillId="38" borderId="83" xfId="0" applyNumberFormat="1" applyFont="1" applyFill="1" applyBorder="1" applyAlignment="1" applyProtection="1">
      <alignment horizontal="center" vertical="center"/>
      <protection/>
    </xf>
    <xf numFmtId="0" fontId="4" fillId="38" borderId="74" xfId="0" applyFont="1" applyFill="1" applyBorder="1" applyAlignment="1" applyProtection="1">
      <alignment horizontal="center" vertical="center"/>
      <protection/>
    </xf>
    <xf numFmtId="2" fontId="27" fillId="38" borderId="74" xfId="0" applyNumberFormat="1" applyFont="1" applyFill="1" applyBorder="1" applyAlignment="1" applyProtection="1">
      <alignment horizontal="center" vertical="center"/>
      <protection/>
    </xf>
    <xf numFmtId="0" fontId="10" fillId="0" borderId="84" xfId="0" applyFont="1" applyFill="1" applyBorder="1" applyAlignment="1">
      <alignment vertical="center"/>
    </xf>
    <xf numFmtId="0" fontId="37" fillId="38" borderId="85" xfId="0" applyFont="1" applyFill="1" applyBorder="1" applyAlignment="1" applyProtection="1">
      <alignment horizontal="center" vertical="center"/>
      <protection/>
    </xf>
    <xf numFmtId="1" fontId="37" fillId="38" borderId="86" xfId="0" applyNumberFormat="1" applyFont="1" applyFill="1" applyBorder="1" applyAlignment="1" applyProtection="1">
      <alignment horizontal="center" vertical="center"/>
      <protection/>
    </xf>
    <xf numFmtId="0" fontId="4" fillId="0" borderId="87" xfId="0" applyFont="1" applyFill="1" applyBorder="1" applyAlignment="1" applyProtection="1">
      <alignment horizontal="center"/>
      <protection locked="0"/>
    </xf>
    <xf numFmtId="0" fontId="4" fillId="0" borderId="88" xfId="0" applyFont="1" applyFill="1" applyBorder="1" applyAlignment="1" applyProtection="1">
      <alignment vertical="center"/>
      <protection/>
    </xf>
    <xf numFmtId="0" fontId="27" fillId="0" borderId="88" xfId="0" applyFont="1" applyFill="1" applyBorder="1" applyAlignment="1" applyProtection="1">
      <alignment vertical="center"/>
      <protection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/>
    </xf>
    <xf numFmtId="0" fontId="4" fillId="0" borderId="88" xfId="0" applyFont="1" applyFill="1" applyBorder="1" applyAlignment="1" applyProtection="1">
      <alignment horizontal="center"/>
      <protection/>
    </xf>
    <xf numFmtId="0" fontId="0" fillId="0" borderId="88" xfId="0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ill="1" applyBorder="1" applyAlignment="1">
      <alignment vertical="center"/>
    </xf>
    <xf numFmtId="0" fontId="4" fillId="38" borderId="88" xfId="0" applyFont="1" applyFill="1" applyBorder="1" applyAlignment="1" applyProtection="1">
      <alignment horizontal="center" vertical="center"/>
      <protection/>
    </xf>
    <xf numFmtId="2" fontId="27" fillId="38" borderId="88" xfId="0" applyNumberFormat="1" applyFont="1" applyFill="1" applyBorder="1" applyAlignment="1" applyProtection="1">
      <alignment horizontal="center" vertical="center"/>
      <protection/>
    </xf>
    <xf numFmtId="0" fontId="10" fillId="38" borderId="88" xfId="0" applyFont="1" applyFill="1" applyBorder="1" applyAlignment="1">
      <alignment horizontal="right" vertical="center"/>
    </xf>
    <xf numFmtId="0" fontId="37" fillId="38" borderId="88" xfId="0" applyFont="1" applyFill="1" applyBorder="1" applyAlignment="1" applyProtection="1">
      <alignment horizontal="center" vertical="center"/>
      <protection/>
    </xf>
    <xf numFmtId="1" fontId="37" fillId="38" borderId="89" xfId="0" applyNumberFormat="1" applyFont="1" applyFill="1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/>
      <protection locked="0"/>
    </xf>
    <xf numFmtId="0" fontId="4" fillId="0" borderId="91" xfId="0" applyFont="1" applyFill="1" applyBorder="1" applyAlignment="1" applyProtection="1">
      <alignment vertical="center"/>
      <protection/>
    </xf>
    <xf numFmtId="0" fontId="27" fillId="0" borderId="91" xfId="0" applyFont="1" applyFill="1" applyBorder="1" applyAlignment="1" applyProtection="1">
      <alignment vertical="center"/>
      <protection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/>
    </xf>
    <xf numFmtId="0" fontId="4" fillId="0" borderId="91" xfId="0" applyFont="1" applyFill="1" applyBorder="1" applyAlignment="1" applyProtection="1">
      <alignment horizontal="center"/>
      <protection/>
    </xf>
    <xf numFmtId="0" fontId="0" fillId="0" borderId="91" xfId="0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1" xfId="0" applyFill="1" applyBorder="1" applyAlignment="1">
      <alignment vertical="center"/>
    </xf>
    <xf numFmtId="0" fontId="4" fillId="38" borderId="91" xfId="0" applyFont="1" applyFill="1" applyBorder="1" applyAlignment="1">
      <alignment horizontal="center" vertical="center"/>
    </xf>
    <xf numFmtId="2" fontId="27" fillId="38" borderId="91" xfId="0" applyNumberFormat="1" applyFont="1" applyFill="1" applyBorder="1" applyAlignment="1">
      <alignment horizontal="center" vertical="center"/>
    </xf>
    <xf numFmtId="0" fontId="10" fillId="38" borderId="91" xfId="0" applyFont="1" applyFill="1" applyBorder="1" applyAlignment="1">
      <alignment horizontal="right" vertical="center"/>
    </xf>
    <xf numFmtId="0" fontId="37" fillId="38" borderId="91" xfId="0" applyFont="1" applyFill="1" applyBorder="1" applyAlignment="1" applyProtection="1">
      <alignment horizontal="center" vertical="center"/>
      <protection/>
    </xf>
    <xf numFmtId="1" fontId="37" fillId="38" borderId="92" xfId="0" applyNumberFormat="1" applyFont="1" applyFill="1" applyBorder="1" applyAlignment="1" applyProtection="1">
      <alignment horizontal="center" vertical="center"/>
      <protection/>
    </xf>
    <xf numFmtId="0" fontId="4" fillId="0" borderId="93" xfId="0" applyFont="1" applyFill="1" applyBorder="1" applyAlignment="1" applyProtection="1">
      <alignment horizontal="center"/>
      <protection locked="0"/>
    </xf>
    <xf numFmtId="0" fontId="4" fillId="0" borderId="75" xfId="0" applyFont="1" applyFill="1" applyBorder="1" applyAlignment="1" applyProtection="1">
      <alignment vertical="center"/>
      <protection/>
    </xf>
    <xf numFmtId="0" fontId="27" fillId="0" borderId="75" xfId="0" applyFont="1" applyFill="1" applyBorder="1" applyAlignment="1" applyProtection="1">
      <alignment vertical="center"/>
      <protection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/>
      <protection/>
    </xf>
    <xf numFmtId="0" fontId="0" fillId="0" borderId="75" xfId="0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4" fillId="38" borderId="75" xfId="0" applyFont="1" applyFill="1" applyBorder="1" applyAlignment="1">
      <alignment horizontal="center" vertical="center"/>
    </xf>
    <xf numFmtId="2" fontId="27" fillId="38" borderId="75" xfId="0" applyNumberFormat="1" applyFont="1" applyFill="1" applyBorder="1" applyAlignment="1">
      <alignment horizontal="center" vertical="center"/>
    </xf>
    <xf numFmtId="0" fontId="10" fillId="38" borderId="75" xfId="0" applyFont="1" applyFill="1" applyBorder="1" applyAlignment="1">
      <alignment horizontal="right" vertical="center"/>
    </xf>
    <xf numFmtId="0" fontId="4" fillId="0" borderId="94" xfId="0" applyFont="1" applyFill="1" applyBorder="1" applyAlignment="1" applyProtection="1">
      <alignment vertical="center"/>
      <protection/>
    </xf>
    <xf numFmtId="0" fontId="27" fillId="0" borderId="94" xfId="0" applyFont="1" applyFill="1" applyBorder="1" applyAlignment="1" applyProtection="1">
      <alignment vertical="center"/>
      <protection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/>
    </xf>
    <xf numFmtId="0" fontId="4" fillId="0" borderId="94" xfId="0" applyFont="1" applyFill="1" applyBorder="1" applyAlignment="1" applyProtection="1">
      <alignment horizontal="center"/>
      <protection/>
    </xf>
    <xf numFmtId="0" fontId="0" fillId="0" borderId="94" xfId="0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4" xfId="0" applyFill="1" applyBorder="1" applyAlignment="1">
      <alignment vertical="center"/>
    </xf>
    <xf numFmtId="0" fontId="4" fillId="38" borderId="94" xfId="0" applyFont="1" applyFill="1" applyBorder="1" applyAlignment="1">
      <alignment horizontal="center" vertical="center"/>
    </xf>
    <xf numFmtId="2" fontId="27" fillId="38" borderId="94" xfId="0" applyNumberFormat="1" applyFont="1" applyFill="1" applyBorder="1" applyAlignment="1">
      <alignment horizontal="center" vertical="center"/>
    </xf>
    <xf numFmtId="0" fontId="10" fillId="38" borderId="94" xfId="0" applyFont="1" applyFill="1" applyBorder="1" applyAlignment="1">
      <alignment horizontal="right" vertical="center"/>
    </xf>
    <xf numFmtId="0" fontId="37" fillId="38" borderId="94" xfId="0" applyFont="1" applyFill="1" applyBorder="1" applyAlignment="1" applyProtection="1">
      <alignment horizontal="center" vertical="center"/>
      <protection/>
    </xf>
    <xf numFmtId="1" fontId="37" fillId="38" borderId="95" xfId="0" applyNumberFormat="1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0" fillId="0" borderId="49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4" fillId="38" borderId="49" xfId="0" applyFont="1" applyFill="1" applyBorder="1" applyAlignment="1">
      <alignment horizontal="center" vertical="center"/>
    </xf>
    <xf numFmtId="2" fontId="27" fillId="38" borderId="49" xfId="0" applyNumberFormat="1" applyFont="1" applyFill="1" applyBorder="1" applyAlignment="1">
      <alignment horizontal="center" vertical="center"/>
    </xf>
    <xf numFmtId="0" fontId="10" fillId="38" borderId="49" xfId="0" applyFont="1" applyFill="1" applyBorder="1" applyAlignment="1">
      <alignment horizontal="right" vertical="center"/>
    </xf>
    <xf numFmtId="0" fontId="37" fillId="38" borderId="49" xfId="0" applyFont="1" applyFill="1" applyBorder="1" applyAlignment="1" applyProtection="1">
      <alignment horizontal="center" vertical="center"/>
      <protection/>
    </xf>
    <xf numFmtId="1" fontId="37" fillId="38" borderId="96" xfId="0" applyNumberFormat="1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/>
      <protection locked="0"/>
    </xf>
    <xf numFmtId="0" fontId="4" fillId="0" borderId="98" xfId="0" applyFont="1" applyFill="1" applyBorder="1" applyAlignment="1" applyProtection="1">
      <alignment horizontal="center"/>
      <protection locked="0"/>
    </xf>
    <xf numFmtId="0" fontId="4" fillId="0" borderId="99" xfId="0" applyFont="1" applyFill="1" applyBorder="1" applyAlignment="1" applyProtection="1">
      <alignment horizontal="center"/>
      <protection locked="0"/>
    </xf>
    <xf numFmtId="0" fontId="4" fillId="0" borderId="100" xfId="0" applyFont="1" applyFill="1" applyBorder="1" applyAlignment="1" applyProtection="1">
      <alignment vertical="center"/>
      <protection/>
    </xf>
    <xf numFmtId="0" fontId="27" fillId="0" borderId="100" xfId="0" applyFont="1" applyFill="1" applyBorder="1" applyAlignment="1" applyProtection="1">
      <alignment vertical="center"/>
      <protection/>
    </xf>
    <xf numFmtId="0" fontId="3" fillId="0" borderId="100" xfId="0" applyFont="1" applyFill="1" applyBorder="1" applyAlignment="1" applyProtection="1">
      <alignment horizontal="center" vertical="center"/>
      <protection locked="0"/>
    </xf>
    <xf numFmtId="0" fontId="3" fillId="0" borderId="100" xfId="0" applyFont="1" applyFill="1" applyBorder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center"/>
      <protection/>
    </xf>
    <xf numFmtId="0" fontId="0" fillId="0" borderId="100" xfId="0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4" fillId="38" borderId="100" xfId="0" applyFont="1" applyFill="1" applyBorder="1" applyAlignment="1">
      <alignment horizontal="center" vertical="center"/>
    </xf>
    <xf numFmtId="2" fontId="27" fillId="38" borderId="100" xfId="0" applyNumberFormat="1" applyFont="1" applyFill="1" applyBorder="1" applyAlignment="1">
      <alignment horizontal="center" vertical="center"/>
    </xf>
    <xf numFmtId="0" fontId="10" fillId="38" borderId="100" xfId="0" applyFont="1" applyFill="1" applyBorder="1" applyAlignment="1">
      <alignment horizontal="right" vertical="center"/>
    </xf>
    <xf numFmtId="0" fontId="37" fillId="38" borderId="100" xfId="0" applyFont="1" applyFill="1" applyBorder="1" applyAlignment="1" applyProtection="1">
      <alignment horizontal="center" vertical="center"/>
      <protection/>
    </xf>
    <xf numFmtId="1" fontId="37" fillId="38" borderId="101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14" fontId="29" fillId="0" borderId="0" xfId="0" applyNumberFormat="1" applyFont="1" applyAlignment="1">
      <alignment horizontal="center"/>
    </xf>
    <xf numFmtId="0" fontId="33" fillId="0" borderId="102" xfId="0" applyFont="1" applyFill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8" xfId="0" applyFont="1" applyFill="1" applyBorder="1" applyAlignment="1">
      <alignment/>
    </xf>
    <xf numFmtId="0" fontId="0" fillId="0" borderId="48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9">
    <dxf>
      <font>
        <color indexed="10"/>
      </font>
    </dxf>
    <dxf>
      <font>
        <color indexed="17"/>
      </font>
    </dxf>
    <dxf>
      <font>
        <color indexed="48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7"/>
      </font>
    </dxf>
    <dxf>
      <font>
        <color indexed="48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9">
      <selection activeCell="E49" sqref="E49"/>
    </sheetView>
  </sheetViews>
  <sheetFormatPr defaultColWidth="9.140625" defaultRowHeight="12.75"/>
  <sheetData>
    <row r="2" ht="12.75">
      <c r="A2" t="s">
        <v>26</v>
      </c>
    </row>
    <row r="3" ht="12.75">
      <c r="A3" t="s">
        <v>27</v>
      </c>
    </row>
    <row r="4" ht="12.75">
      <c r="A4" t="s">
        <v>370</v>
      </c>
    </row>
    <row r="5" ht="12.75">
      <c r="A5" t="s">
        <v>371</v>
      </c>
    </row>
    <row r="7" spans="1:4" ht="12.75">
      <c r="A7" t="s">
        <v>381</v>
      </c>
      <c r="D7" t="s">
        <v>28</v>
      </c>
    </row>
    <row r="8" ht="12.75">
      <c r="D8" t="s">
        <v>29</v>
      </c>
    </row>
    <row r="9" ht="12.75">
      <c r="D9" t="s">
        <v>30</v>
      </c>
    </row>
    <row r="10" ht="12.75">
      <c r="D10" t="s">
        <v>31</v>
      </c>
    </row>
    <row r="11" ht="12.75">
      <c r="D11" t="s">
        <v>382</v>
      </c>
    </row>
    <row r="12" ht="12.75">
      <c r="D12" t="s">
        <v>383</v>
      </c>
    </row>
    <row r="14" ht="12.75">
      <c r="A14" t="s">
        <v>32</v>
      </c>
    </row>
    <row r="15" ht="12.75">
      <c r="A15" t="s">
        <v>33</v>
      </c>
    </row>
    <row r="17" ht="12.75">
      <c r="A17" t="s">
        <v>36</v>
      </c>
    </row>
    <row r="18" ht="12.75">
      <c r="A18" t="s">
        <v>53</v>
      </c>
    </row>
    <row r="20" ht="12.75">
      <c r="A20" t="s">
        <v>35</v>
      </c>
    </row>
    <row r="21" ht="12.75">
      <c r="A21" t="s">
        <v>54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6" ht="12.75">
      <c r="A26" t="s">
        <v>34</v>
      </c>
    </row>
    <row r="27" ht="12.75">
      <c r="A27" t="s">
        <v>44</v>
      </c>
    </row>
    <row r="28" ht="12.75">
      <c r="A28" t="s">
        <v>384</v>
      </c>
    </row>
    <row r="29" ht="12.75">
      <c r="A29" t="s">
        <v>45</v>
      </c>
    </row>
    <row r="30" ht="12.75">
      <c r="A30" t="s">
        <v>46</v>
      </c>
    </row>
    <row r="31" ht="12.75">
      <c r="A31" t="s">
        <v>385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390</v>
      </c>
    </row>
    <row r="39" ht="12.75">
      <c r="A39" t="s">
        <v>391</v>
      </c>
    </row>
    <row r="41" ht="12.75">
      <c r="A41" t="s">
        <v>389</v>
      </c>
    </row>
    <row r="42" ht="12.75">
      <c r="A42" t="s">
        <v>386</v>
      </c>
    </row>
    <row r="43" ht="12.75">
      <c r="A43" t="s">
        <v>373</v>
      </c>
    </row>
    <row r="44" ht="12.75">
      <c r="A44" t="s">
        <v>387</v>
      </c>
    </row>
    <row r="45" ht="12.75">
      <c r="A45" t="s">
        <v>388</v>
      </c>
    </row>
  </sheetData>
  <sheetProtection password="CF7A" sheet="1" objects="1" scenarios="1"/>
  <printOptions/>
  <pageMargins left="0.54" right="0.6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402"/>
  <sheetViews>
    <sheetView zoomScalePageLayoutView="0" workbookViewId="0" topLeftCell="A320">
      <selection activeCell="E353" sqref="E353"/>
    </sheetView>
  </sheetViews>
  <sheetFormatPr defaultColWidth="9.140625" defaultRowHeight="12.75"/>
  <cols>
    <col min="1" max="1" width="6.7109375" style="1" customWidth="1"/>
    <col min="2" max="2" width="6.421875" style="1" customWidth="1"/>
    <col min="3" max="3" width="14.28125" style="88" customWidth="1"/>
    <col min="4" max="4" width="7.7109375" style="73" bestFit="1" customWidth="1"/>
    <col min="5" max="7" width="5.7109375" style="2" customWidth="1"/>
    <col min="8" max="8" width="21.7109375" style="74" customWidth="1"/>
    <col min="9" max="9" width="7.7109375" style="6" customWidth="1"/>
    <col min="10" max="16384" width="9.140625" style="2" customWidth="1"/>
  </cols>
  <sheetData>
    <row r="1" spans="1:9" ht="11.25">
      <c r="A1" s="75"/>
      <c r="B1" s="76" t="s">
        <v>55</v>
      </c>
      <c r="C1" s="89" t="s">
        <v>56</v>
      </c>
      <c r="D1" s="90" t="s">
        <v>57</v>
      </c>
      <c r="E1" s="76" t="s">
        <v>58</v>
      </c>
      <c r="F1" s="76" t="s">
        <v>59</v>
      </c>
      <c r="G1" s="76" t="s">
        <v>60</v>
      </c>
      <c r="H1" s="77" t="s">
        <v>61</v>
      </c>
      <c r="I1" s="78" t="s">
        <v>62</v>
      </c>
    </row>
    <row r="2" spans="1:9" ht="12" thickBot="1">
      <c r="A2" s="79"/>
      <c r="B2" s="120"/>
      <c r="C2" s="121"/>
      <c r="D2" s="122"/>
      <c r="E2" s="120"/>
      <c r="F2" s="120"/>
      <c r="G2" s="120"/>
      <c r="H2" s="123"/>
      <c r="I2" s="124">
        <v>2010</v>
      </c>
    </row>
    <row r="3" spans="1:9" s="3" customFormat="1" ht="11.25">
      <c r="A3" s="119" t="s">
        <v>63</v>
      </c>
      <c r="B3" s="92">
        <v>170</v>
      </c>
      <c r="C3" s="91" t="s">
        <v>72</v>
      </c>
      <c r="D3" s="91" t="s">
        <v>73</v>
      </c>
      <c r="E3" s="92" t="s">
        <v>392</v>
      </c>
      <c r="F3" s="92" t="s">
        <v>74</v>
      </c>
      <c r="G3" s="92" t="s">
        <v>75</v>
      </c>
      <c r="H3" s="93" t="s">
        <v>414</v>
      </c>
      <c r="I3" s="112">
        <v>3</v>
      </c>
    </row>
    <row r="4" spans="1:9" s="4" customFormat="1" ht="11.25">
      <c r="A4" s="119" t="s">
        <v>65</v>
      </c>
      <c r="B4" s="92">
        <v>202</v>
      </c>
      <c r="C4" s="91" t="s">
        <v>76</v>
      </c>
      <c r="D4" s="91" t="s">
        <v>77</v>
      </c>
      <c r="E4" s="92" t="s">
        <v>392</v>
      </c>
      <c r="F4" s="92" t="s">
        <v>74</v>
      </c>
      <c r="G4" s="92" t="s">
        <v>78</v>
      </c>
      <c r="H4" s="93" t="s">
        <v>79</v>
      </c>
      <c r="I4" s="112">
        <v>1</v>
      </c>
    </row>
    <row r="5" spans="1:9" s="4" customFormat="1" ht="11.25">
      <c r="A5" s="119" t="s">
        <v>68</v>
      </c>
      <c r="B5" s="92">
        <v>207</v>
      </c>
      <c r="C5" s="91" t="s">
        <v>80</v>
      </c>
      <c r="D5" s="91" t="s">
        <v>81</v>
      </c>
      <c r="E5" s="92" t="s">
        <v>424</v>
      </c>
      <c r="F5" s="92" t="s">
        <v>74</v>
      </c>
      <c r="G5" s="92" t="s">
        <v>75</v>
      </c>
      <c r="H5" s="93" t="s">
        <v>82</v>
      </c>
      <c r="I5" s="112">
        <v>2</v>
      </c>
    </row>
    <row r="6" spans="1:9" s="4" customFormat="1" ht="11.25">
      <c r="A6" s="119" t="s">
        <v>70</v>
      </c>
      <c r="B6" s="92">
        <v>211</v>
      </c>
      <c r="C6" s="91" t="s">
        <v>83</v>
      </c>
      <c r="D6" s="91" t="s">
        <v>84</v>
      </c>
      <c r="E6" s="92" t="s">
        <v>392</v>
      </c>
      <c r="F6" s="92" t="s">
        <v>74</v>
      </c>
      <c r="G6" s="92" t="s">
        <v>75</v>
      </c>
      <c r="H6" s="93" t="s">
        <v>82</v>
      </c>
      <c r="I6" s="112">
        <v>3</v>
      </c>
    </row>
    <row r="7" spans="1:9" s="3" customFormat="1" ht="11.25">
      <c r="A7" s="119" t="s">
        <v>564</v>
      </c>
      <c r="B7" s="92">
        <v>212</v>
      </c>
      <c r="C7" s="91" t="s">
        <v>85</v>
      </c>
      <c r="D7" s="91" t="s">
        <v>86</v>
      </c>
      <c r="E7" s="92" t="s">
        <v>424</v>
      </c>
      <c r="F7" s="92" t="s">
        <v>74</v>
      </c>
      <c r="G7" s="92" t="s">
        <v>78</v>
      </c>
      <c r="H7" s="93" t="s">
        <v>87</v>
      </c>
      <c r="I7" s="112">
        <v>5</v>
      </c>
    </row>
    <row r="8" spans="1:9" s="3" customFormat="1" ht="11.25">
      <c r="A8" s="119" t="s">
        <v>565</v>
      </c>
      <c r="B8" s="92">
        <v>222</v>
      </c>
      <c r="C8" s="91" t="s">
        <v>436</v>
      </c>
      <c r="D8" s="91" t="s">
        <v>103</v>
      </c>
      <c r="E8" s="92" t="s">
        <v>425</v>
      </c>
      <c r="F8" s="92" t="s">
        <v>74</v>
      </c>
      <c r="G8" s="92" t="s">
        <v>78</v>
      </c>
      <c r="H8" s="93" t="s">
        <v>119</v>
      </c>
      <c r="I8" s="112">
        <v>0</v>
      </c>
    </row>
    <row r="9" spans="1:9" s="3" customFormat="1" ht="11.25">
      <c r="A9" s="119" t="s">
        <v>566</v>
      </c>
      <c r="B9" s="92">
        <v>225</v>
      </c>
      <c r="C9" s="91" t="s">
        <v>90</v>
      </c>
      <c r="D9" s="91" t="s">
        <v>91</v>
      </c>
      <c r="E9" s="92" t="s">
        <v>392</v>
      </c>
      <c r="F9" s="92" t="s">
        <v>74</v>
      </c>
      <c r="G9" s="92" t="s">
        <v>78</v>
      </c>
      <c r="H9" s="93" t="s">
        <v>92</v>
      </c>
      <c r="I9" s="112">
        <v>5</v>
      </c>
    </row>
    <row r="10" spans="1:9" s="3" customFormat="1" ht="11.25">
      <c r="A10" s="119" t="s">
        <v>567</v>
      </c>
      <c r="B10" s="92">
        <v>230</v>
      </c>
      <c r="C10" s="91" t="s">
        <v>93</v>
      </c>
      <c r="D10" s="91" t="s">
        <v>73</v>
      </c>
      <c r="E10" s="92" t="s">
        <v>424</v>
      </c>
      <c r="F10" s="92" t="s">
        <v>74</v>
      </c>
      <c r="G10" s="92" t="s">
        <v>78</v>
      </c>
      <c r="H10" s="93" t="s">
        <v>94</v>
      </c>
      <c r="I10" s="112">
        <v>1</v>
      </c>
    </row>
    <row r="11" spans="1:9" s="3" customFormat="1" ht="11.25">
      <c r="A11" s="119" t="s">
        <v>568</v>
      </c>
      <c r="B11" s="92">
        <v>233</v>
      </c>
      <c r="C11" s="91" t="s">
        <v>95</v>
      </c>
      <c r="D11" s="91" t="s">
        <v>96</v>
      </c>
      <c r="E11" s="92" t="s">
        <v>392</v>
      </c>
      <c r="F11" s="92" t="s">
        <v>74</v>
      </c>
      <c r="G11" s="92" t="s">
        <v>78</v>
      </c>
      <c r="H11" s="93" t="s">
        <v>94</v>
      </c>
      <c r="I11" s="112">
        <v>4</v>
      </c>
    </row>
    <row r="12" spans="1:9" s="4" customFormat="1" ht="11.25">
      <c r="A12" s="119" t="s">
        <v>569</v>
      </c>
      <c r="B12" s="92">
        <v>235</v>
      </c>
      <c r="C12" s="91" t="s">
        <v>97</v>
      </c>
      <c r="D12" s="91" t="s">
        <v>98</v>
      </c>
      <c r="E12" s="92" t="s">
        <v>424</v>
      </c>
      <c r="F12" s="92" t="s">
        <v>74</v>
      </c>
      <c r="G12" s="92" t="s">
        <v>78</v>
      </c>
      <c r="H12" s="93" t="s">
        <v>94</v>
      </c>
      <c r="I12" s="112">
        <v>2</v>
      </c>
    </row>
    <row r="13" spans="1:9" s="4" customFormat="1" ht="11.25">
      <c r="A13" s="119" t="s">
        <v>570</v>
      </c>
      <c r="B13" s="92">
        <v>238</v>
      </c>
      <c r="C13" s="91" t="s">
        <v>99</v>
      </c>
      <c r="D13" s="91" t="s">
        <v>100</v>
      </c>
      <c r="E13" s="92" t="s">
        <v>424</v>
      </c>
      <c r="F13" s="92" t="s">
        <v>74</v>
      </c>
      <c r="G13" s="92" t="s">
        <v>78</v>
      </c>
      <c r="H13" s="93" t="s">
        <v>438</v>
      </c>
      <c r="I13" s="112">
        <v>2</v>
      </c>
    </row>
    <row r="14" spans="1:9" s="3" customFormat="1" ht="11.25">
      <c r="A14" s="119" t="s">
        <v>571</v>
      </c>
      <c r="B14" s="92">
        <v>242</v>
      </c>
      <c r="C14" s="91" t="s">
        <v>437</v>
      </c>
      <c r="D14" s="91" t="s">
        <v>145</v>
      </c>
      <c r="E14" s="92" t="s">
        <v>392</v>
      </c>
      <c r="F14" s="92" t="s">
        <v>74</v>
      </c>
      <c r="G14" s="92" t="s">
        <v>78</v>
      </c>
      <c r="H14" s="93" t="s">
        <v>438</v>
      </c>
      <c r="I14" s="112">
        <v>0</v>
      </c>
    </row>
    <row r="15" spans="1:9" s="4" customFormat="1" ht="11.25">
      <c r="A15" s="119" t="s">
        <v>572</v>
      </c>
      <c r="B15" s="92">
        <v>243</v>
      </c>
      <c r="C15" s="91" t="s">
        <v>102</v>
      </c>
      <c r="D15" s="91" t="s">
        <v>103</v>
      </c>
      <c r="E15" s="92" t="s">
        <v>425</v>
      </c>
      <c r="F15" s="92" t="s">
        <v>74</v>
      </c>
      <c r="G15" s="92" t="s">
        <v>78</v>
      </c>
      <c r="H15" s="93" t="s">
        <v>438</v>
      </c>
      <c r="I15" s="112">
        <v>1</v>
      </c>
    </row>
    <row r="16" spans="1:9" s="3" customFormat="1" ht="11.25">
      <c r="A16" s="119" t="s">
        <v>573</v>
      </c>
      <c r="B16" s="92">
        <v>262</v>
      </c>
      <c r="C16" s="91" t="s">
        <v>104</v>
      </c>
      <c r="D16" s="91" t="s">
        <v>69</v>
      </c>
      <c r="E16" s="92" t="s">
        <v>392</v>
      </c>
      <c r="F16" s="92" t="s">
        <v>74</v>
      </c>
      <c r="G16" s="92" t="s">
        <v>78</v>
      </c>
      <c r="H16" s="93" t="s">
        <v>105</v>
      </c>
      <c r="I16" s="112">
        <v>0</v>
      </c>
    </row>
    <row r="17" spans="1:9" s="144" customFormat="1" ht="12.75">
      <c r="A17" s="119" t="s">
        <v>574</v>
      </c>
      <c r="B17" s="145">
        <v>318</v>
      </c>
      <c r="C17" s="146" t="s">
        <v>439</v>
      </c>
      <c r="D17" s="146" t="s">
        <v>140</v>
      </c>
      <c r="E17" s="145" t="s">
        <v>425</v>
      </c>
      <c r="F17" s="145" t="s">
        <v>74</v>
      </c>
      <c r="G17" s="145" t="s">
        <v>75</v>
      </c>
      <c r="H17" s="110" t="s">
        <v>82</v>
      </c>
      <c r="I17" s="147">
        <v>0</v>
      </c>
    </row>
    <row r="18" spans="1:9" s="3" customFormat="1" ht="11.25">
      <c r="A18" s="119" t="s">
        <v>575</v>
      </c>
      <c r="B18" s="92">
        <v>328</v>
      </c>
      <c r="C18" s="91" t="s">
        <v>64</v>
      </c>
      <c r="D18" s="91" t="s">
        <v>415</v>
      </c>
      <c r="E18" s="92" t="s">
        <v>424</v>
      </c>
      <c r="F18" s="92" t="s">
        <v>74</v>
      </c>
      <c r="G18" s="92" t="s">
        <v>75</v>
      </c>
      <c r="H18" s="93" t="s">
        <v>82</v>
      </c>
      <c r="I18" s="112">
        <v>5</v>
      </c>
    </row>
    <row r="19" spans="1:9" s="3" customFormat="1" ht="11.25">
      <c r="A19" s="119" t="s">
        <v>576</v>
      </c>
      <c r="B19" s="92">
        <v>331</v>
      </c>
      <c r="C19" s="91" t="s">
        <v>106</v>
      </c>
      <c r="D19" s="91" t="s">
        <v>107</v>
      </c>
      <c r="E19" s="92" t="s">
        <v>392</v>
      </c>
      <c r="F19" s="92" t="s">
        <v>74</v>
      </c>
      <c r="G19" s="92" t="s">
        <v>75</v>
      </c>
      <c r="H19" s="93" t="s">
        <v>414</v>
      </c>
      <c r="I19" s="112">
        <v>3</v>
      </c>
    </row>
    <row r="20" spans="1:9" s="4" customFormat="1" ht="11.25">
      <c r="A20" s="119" t="s">
        <v>577</v>
      </c>
      <c r="B20" s="92">
        <v>347</v>
      </c>
      <c r="C20" s="91" t="s">
        <v>109</v>
      </c>
      <c r="D20" s="91" t="s">
        <v>86</v>
      </c>
      <c r="E20" s="92" t="s">
        <v>392</v>
      </c>
      <c r="F20" s="92" t="s">
        <v>74</v>
      </c>
      <c r="G20" s="92" t="s">
        <v>75</v>
      </c>
      <c r="H20" s="93" t="s">
        <v>82</v>
      </c>
      <c r="I20" s="112">
        <v>0</v>
      </c>
    </row>
    <row r="21" spans="1:9" s="4" customFormat="1" ht="11.25">
      <c r="A21" s="119" t="s">
        <v>578</v>
      </c>
      <c r="B21" s="92">
        <v>355</v>
      </c>
      <c r="C21" s="91" t="s">
        <v>110</v>
      </c>
      <c r="D21" s="91" t="s">
        <v>111</v>
      </c>
      <c r="E21" s="92" t="s">
        <v>424</v>
      </c>
      <c r="F21" s="92" t="s">
        <v>74</v>
      </c>
      <c r="G21" s="92" t="s">
        <v>75</v>
      </c>
      <c r="H21" s="93" t="s">
        <v>414</v>
      </c>
      <c r="I21" s="112">
        <v>2</v>
      </c>
    </row>
    <row r="22" spans="1:9" s="4" customFormat="1" ht="11.25">
      <c r="A22" s="119" t="s">
        <v>579</v>
      </c>
      <c r="B22" s="92">
        <v>356</v>
      </c>
      <c r="C22" s="91" t="s">
        <v>440</v>
      </c>
      <c r="D22" s="91" t="s">
        <v>112</v>
      </c>
      <c r="E22" s="92" t="s">
        <v>392</v>
      </c>
      <c r="F22" s="92" t="s">
        <v>74</v>
      </c>
      <c r="G22" s="92" t="s">
        <v>75</v>
      </c>
      <c r="H22" s="93" t="s">
        <v>432</v>
      </c>
      <c r="I22" s="112">
        <v>0</v>
      </c>
    </row>
    <row r="23" spans="1:9" s="4" customFormat="1" ht="11.25">
      <c r="A23" s="119" t="s">
        <v>580</v>
      </c>
      <c r="B23" s="92">
        <v>358</v>
      </c>
      <c r="C23" s="91" t="s">
        <v>113</v>
      </c>
      <c r="D23" s="91" t="s">
        <v>114</v>
      </c>
      <c r="E23" s="92" t="s">
        <v>424</v>
      </c>
      <c r="F23" s="92" t="s">
        <v>74</v>
      </c>
      <c r="G23" s="92" t="s">
        <v>75</v>
      </c>
      <c r="H23" s="93" t="s">
        <v>82</v>
      </c>
      <c r="I23" s="112">
        <v>1</v>
      </c>
    </row>
    <row r="24" spans="1:9" s="4" customFormat="1" ht="11.25">
      <c r="A24" s="119" t="s">
        <v>581</v>
      </c>
      <c r="B24" s="92">
        <v>408</v>
      </c>
      <c r="C24" s="91" t="s">
        <v>118</v>
      </c>
      <c r="D24" s="91" t="s">
        <v>91</v>
      </c>
      <c r="E24" s="92" t="s">
        <v>392</v>
      </c>
      <c r="F24" s="92" t="s">
        <v>74</v>
      </c>
      <c r="G24" s="92" t="s">
        <v>78</v>
      </c>
      <c r="H24" s="93" t="s">
        <v>119</v>
      </c>
      <c r="I24" s="112">
        <v>1</v>
      </c>
    </row>
    <row r="25" spans="1:9" s="4" customFormat="1" ht="11.25">
      <c r="A25" s="119" t="s">
        <v>582</v>
      </c>
      <c r="B25" s="92">
        <v>433</v>
      </c>
      <c r="C25" s="91" t="s">
        <v>120</v>
      </c>
      <c r="D25" s="91" t="s">
        <v>88</v>
      </c>
      <c r="E25" s="92" t="s">
        <v>392</v>
      </c>
      <c r="F25" s="92" t="s">
        <v>74</v>
      </c>
      <c r="G25" s="92" t="s">
        <v>78</v>
      </c>
      <c r="H25" s="93" t="s">
        <v>92</v>
      </c>
      <c r="I25" s="112">
        <v>1</v>
      </c>
    </row>
    <row r="26" spans="1:9" s="4" customFormat="1" ht="11.25">
      <c r="A26" s="119" t="s">
        <v>583</v>
      </c>
      <c r="B26" s="92">
        <v>442</v>
      </c>
      <c r="C26" s="91" t="s">
        <v>122</v>
      </c>
      <c r="D26" s="91" t="s">
        <v>88</v>
      </c>
      <c r="E26" s="92" t="s">
        <v>392</v>
      </c>
      <c r="F26" s="92" t="s">
        <v>74</v>
      </c>
      <c r="G26" s="92" t="s">
        <v>78</v>
      </c>
      <c r="H26" s="93" t="s">
        <v>105</v>
      </c>
      <c r="I26" s="112">
        <v>3</v>
      </c>
    </row>
    <row r="27" spans="1:9" s="4" customFormat="1" ht="11.25">
      <c r="A27" s="119" t="s">
        <v>584</v>
      </c>
      <c r="B27" s="92">
        <v>444</v>
      </c>
      <c r="C27" s="91" t="s">
        <v>109</v>
      </c>
      <c r="D27" s="91" t="s">
        <v>86</v>
      </c>
      <c r="E27" s="92" t="s">
        <v>392</v>
      </c>
      <c r="F27" s="92" t="s">
        <v>74</v>
      </c>
      <c r="G27" s="92" t="s">
        <v>78</v>
      </c>
      <c r="H27" s="93" t="s">
        <v>105</v>
      </c>
      <c r="I27" s="112">
        <v>0</v>
      </c>
    </row>
    <row r="28" spans="1:9" s="4" customFormat="1" ht="11.25">
      <c r="A28" s="119" t="s">
        <v>585</v>
      </c>
      <c r="B28" s="92">
        <v>475</v>
      </c>
      <c r="C28" s="91" t="s">
        <v>123</v>
      </c>
      <c r="D28" s="91" t="s">
        <v>124</v>
      </c>
      <c r="E28" s="92" t="s">
        <v>392</v>
      </c>
      <c r="F28" s="92" t="s">
        <v>74</v>
      </c>
      <c r="G28" s="92" t="s">
        <v>75</v>
      </c>
      <c r="H28" s="93" t="s">
        <v>108</v>
      </c>
      <c r="I28" s="112">
        <v>1</v>
      </c>
    </row>
    <row r="29" spans="1:9" s="4" customFormat="1" ht="11.25">
      <c r="A29" s="119" t="s">
        <v>586</v>
      </c>
      <c r="B29" s="92">
        <v>526</v>
      </c>
      <c r="C29" s="91" t="s">
        <v>125</v>
      </c>
      <c r="D29" s="91" t="s">
        <v>126</v>
      </c>
      <c r="E29" s="92" t="s">
        <v>425</v>
      </c>
      <c r="F29" s="92" t="s">
        <v>74</v>
      </c>
      <c r="G29" s="92" t="s">
        <v>78</v>
      </c>
      <c r="H29" s="93" t="s">
        <v>94</v>
      </c>
      <c r="I29" s="112">
        <v>4</v>
      </c>
    </row>
    <row r="30" spans="1:9" s="4" customFormat="1" ht="11.25">
      <c r="A30" s="119" t="s">
        <v>587</v>
      </c>
      <c r="B30" s="92">
        <v>528</v>
      </c>
      <c r="C30" s="91" t="s">
        <v>442</v>
      </c>
      <c r="D30" s="91" t="s">
        <v>145</v>
      </c>
      <c r="E30" s="92" t="s">
        <v>392</v>
      </c>
      <c r="F30" s="92" t="s">
        <v>74</v>
      </c>
      <c r="G30" s="92" t="s">
        <v>78</v>
      </c>
      <c r="H30" s="93" t="s">
        <v>92</v>
      </c>
      <c r="I30" s="112">
        <v>4</v>
      </c>
    </row>
    <row r="31" spans="1:9" s="4" customFormat="1" ht="11.25">
      <c r="A31" s="119" t="s">
        <v>588</v>
      </c>
      <c r="B31" s="92">
        <v>535</v>
      </c>
      <c r="C31" s="91" t="s">
        <v>127</v>
      </c>
      <c r="D31" s="91" t="s">
        <v>128</v>
      </c>
      <c r="E31" s="92" t="s">
        <v>425</v>
      </c>
      <c r="F31" s="92" t="s">
        <v>74</v>
      </c>
      <c r="G31" s="92" t="s">
        <v>78</v>
      </c>
      <c r="H31" s="93" t="s">
        <v>92</v>
      </c>
      <c r="I31" s="112">
        <v>4</v>
      </c>
    </row>
    <row r="32" spans="1:9" s="4" customFormat="1" ht="11.25">
      <c r="A32" s="119" t="s">
        <v>589</v>
      </c>
      <c r="B32" s="92">
        <v>551</v>
      </c>
      <c r="C32" s="91" t="s">
        <v>130</v>
      </c>
      <c r="D32" s="91" t="s">
        <v>131</v>
      </c>
      <c r="E32" s="92" t="s">
        <v>89</v>
      </c>
      <c r="F32" s="92" t="s">
        <v>74</v>
      </c>
      <c r="G32" s="92" t="s">
        <v>75</v>
      </c>
      <c r="H32" s="93" t="s">
        <v>82</v>
      </c>
      <c r="I32" s="112">
        <v>3</v>
      </c>
    </row>
    <row r="33" spans="1:9" s="4" customFormat="1" ht="11.25">
      <c r="A33" s="119" t="s">
        <v>590</v>
      </c>
      <c r="B33" s="92">
        <v>552</v>
      </c>
      <c r="C33" s="91" t="s">
        <v>132</v>
      </c>
      <c r="D33" s="91" t="s">
        <v>73</v>
      </c>
      <c r="E33" s="92" t="s">
        <v>89</v>
      </c>
      <c r="F33" s="92" t="s">
        <v>74</v>
      </c>
      <c r="G33" s="92" t="s">
        <v>75</v>
      </c>
      <c r="H33" s="93" t="s">
        <v>82</v>
      </c>
      <c r="I33" s="112">
        <v>2</v>
      </c>
    </row>
    <row r="34" spans="1:9" s="4" customFormat="1" ht="11.25">
      <c r="A34" s="119" t="s">
        <v>591</v>
      </c>
      <c r="B34" s="92">
        <v>578</v>
      </c>
      <c r="C34" s="91" t="s">
        <v>444</v>
      </c>
      <c r="D34" s="91" t="s">
        <v>138</v>
      </c>
      <c r="E34" s="92" t="s">
        <v>392</v>
      </c>
      <c r="F34" s="92" t="s">
        <v>74</v>
      </c>
      <c r="G34" s="92" t="s">
        <v>75</v>
      </c>
      <c r="H34" s="93" t="s">
        <v>82</v>
      </c>
      <c r="I34" s="112">
        <v>1</v>
      </c>
    </row>
    <row r="35" spans="1:9" s="4" customFormat="1" ht="11.25">
      <c r="A35" s="119" t="s">
        <v>592</v>
      </c>
      <c r="B35" s="92">
        <v>579</v>
      </c>
      <c r="C35" s="91" t="s">
        <v>137</v>
      </c>
      <c r="D35" s="91" t="s">
        <v>138</v>
      </c>
      <c r="E35" s="92" t="s">
        <v>89</v>
      </c>
      <c r="F35" s="92" t="s">
        <v>74</v>
      </c>
      <c r="G35" s="92" t="s">
        <v>75</v>
      </c>
      <c r="H35" s="93" t="s">
        <v>414</v>
      </c>
      <c r="I35" s="112" t="s">
        <v>89</v>
      </c>
    </row>
    <row r="36" spans="1:9" s="4" customFormat="1" ht="11.25">
      <c r="A36" s="119" t="s">
        <v>593</v>
      </c>
      <c r="B36" s="92">
        <v>595</v>
      </c>
      <c r="C36" s="91" t="s">
        <v>139</v>
      </c>
      <c r="D36" s="91" t="s">
        <v>98</v>
      </c>
      <c r="E36" s="92" t="s">
        <v>392</v>
      </c>
      <c r="F36" s="92" t="s">
        <v>74</v>
      </c>
      <c r="G36" s="92" t="s">
        <v>75</v>
      </c>
      <c r="H36" s="93" t="s">
        <v>82</v>
      </c>
      <c r="I36" s="112">
        <v>3</v>
      </c>
    </row>
    <row r="37" spans="1:9" s="4" customFormat="1" ht="11.25">
      <c r="A37" s="119" t="s">
        <v>594</v>
      </c>
      <c r="B37" s="92">
        <v>597</v>
      </c>
      <c r="C37" s="91" t="s">
        <v>394</v>
      </c>
      <c r="D37" s="91" t="s">
        <v>352</v>
      </c>
      <c r="E37" s="92" t="s">
        <v>425</v>
      </c>
      <c r="F37" s="92" t="s">
        <v>74</v>
      </c>
      <c r="G37" s="92" t="s">
        <v>78</v>
      </c>
      <c r="H37" s="93" t="s">
        <v>438</v>
      </c>
      <c r="I37" s="112" t="s">
        <v>89</v>
      </c>
    </row>
    <row r="38" spans="1:9" s="3" customFormat="1" ht="11.25">
      <c r="A38" s="119" t="s">
        <v>595</v>
      </c>
      <c r="B38" s="92">
        <v>652</v>
      </c>
      <c r="C38" s="91" t="s">
        <v>141</v>
      </c>
      <c r="D38" s="91" t="s">
        <v>73</v>
      </c>
      <c r="E38" s="92" t="s">
        <v>392</v>
      </c>
      <c r="F38" s="92" t="s">
        <v>74</v>
      </c>
      <c r="G38" s="92" t="s">
        <v>78</v>
      </c>
      <c r="H38" s="93" t="s">
        <v>94</v>
      </c>
      <c r="I38" s="112" t="s">
        <v>89</v>
      </c>
    </row>
    <row r="39" spans="1:9" s="3" customFormat="1" ht="11.25">
      <c r="A39" s="119" t="s">
        <v>596</v>
      </c>
      <c r="B39" s="92">
        <v>670</v>
      </c>
      <c r="C39" s="91" t="s">
        <v>142</v>
      </c>
      <c r="D39" s="91" t="s">
        <v>73</v>
      </c>
      <c r="E39" s="92" t="s">
        <v>424</v>
      </c>
      <c r="F39" s="92" t="s">
        <v>74</v>
      </c>
      <c r="G39" s="92" t="s">
        <v>75</v>
      </c>
      <c r="H39" s="93" t="s">
        <v>414</v>
      </c>
      <c r="I39" s="112">
        <v>0</v>
      </c>
    </row>
    <row r="40" spans="1:9" s="3" customFormat="1" ht="11.25">
      <c r="A40" s="119" t="s">
        <v>597</v>
      </c>
      <c r="B40" s="92">
        <v>676</v>
      </c>
      <c r="C40" s="91" t="s">
        <v>143</v>
      </c>
      <c r="D40" s="91" t="s">
        <v>144</v>
      </c>
      <c r="E40" s="92" t="s">
        <v>392</v>
      </c>
      <c r="F40" s="92" t="s">
        <v>74</v>
      </c>
      <c r="G40" s="92" t="s">
        <v>78</v>
      </c>
      <c r="H40" s="93" t="s">
        <v>119</v>
      </c>
      <c r="I40" s="112">
        <v>5</v>
      </c>
    </row>
    <row r="41" spans="1:9" s="3" customFormat="1" ht="11.25">
      <c r="A41" s="119" t="s">
        <v>598</v>
      </c>
      <c r="B41" s="92">
        <v>696</v>
      </c>
      <c r="C41" s="91" t="s">
        <v>146</v>
      </c>
      <c r="D41" s="91" t="s">
        <v>145</v>
      </c>
      <c r="E41" s="92" t="s">
        <v>392</v>
      </c>
      <c r="F41" s="92" t="s">
        <v>74</v>
      </c>
      <c r="G41" s="92" t="s">
        <v>78</v>
      </c>
      <c r="H41" s="93" t="s">
        <v>105</v>
      </c>
      <c r="I41" s="112">
        <v>5</v>
      </c>
    </row>
    <row r="42" spans="1:9" s="3" customFormat="1" ht="11.25">
      <c r="A42" s="119" t="s">
        <v>599</v>
      </c>
      <c r="B42" s="92">
        <v>712</v>
      </c>
      <c r="C42" s="91" t="s">
        <v>147</v>
      </c>
      <c r="D42" s="91" t="s">
        <v>148</v>
      </c>
      <c r="E42" s="92" t="s">
        <v>392</v>
      </c>
      <c r="F42" s="92" t="s">
        <v>74</v>
      </c>
      <c r="G42" s="92" t="s">
        <v>78</v>
      </c>
      <c r="H42" s="93" t="s">
        <v>92</v>
      </c>
      <c r="I42" s="112">
        <v>3</v>
      </c>
    </row>
    <row r="43" spans="1:9" s="3" customFormat="1" ht="11.25">
      <c r="A43" s="119" t="s">
        <v>600</v>
      </c>
      <c r="B43" s="92">
        <v>727</v>
      </c>
      <c r="C43" s="91" t="s">
        <v>149</v>
      </c>
      <c r="D43" s="91" t="s">
        <v>73</v>
      </c>
      <c r="E43" s="92" t="s">
        <v>424</v>
      </c>
      <c r="F43" s="92" t="s">
        <v>74</v>
      </c>
      <c r="G43" s="92" t="s">
        <v>75</v>
      </c>
      <c r="H43" s="93" t="s">
        <v>150</v>
      </c>
      <c r="I43" s="112">
        <v>3</v>
      </c>
    </row>
    <row r="44" spans="1:9" s="3" customFormat="1" ht="11.25">
      <c r="A44" s="119" t="s">
        <v>601</v>
      </c>
      <c r="B44" s="92">
        <v>746</v>
      </c>
      <c r="C44" s="91" t="s">
        <v>151</v>
      </c>
      <c r="D44" s="91" t="s">
        <v>133</v>
      </c>
      <c r="E44" s="92" t="s">
        <v>89</v>
      </c>
      <c r="F44" s="92" t="s">
        <v>74</v>
      </c>
      <c r="G44" s="92" t="s">
        <v>78</v>
      </c>
      <c r="H44" s="93" t="s">
        <v>105</v>
      </c>
      <c r="I44" s="112">
        <v>1</v>
      </c>
    </row>
    <row r="45" spans="1:9" s="3" customFormat="1" ht="11.25">
      <c r="A45" s="119" t="s">
        <v>602</v>
      </c>
      <c r="B45" s="92">
        <v>748</v>
      </c>
      <c r="C45" s="91" t="s">
        <v>152</v>
      </c>
      <c r="D45" s="91" t="s">
        <v>98</v>
      </c>
      <c r="E45" s="92" t="s">
        <v>89</v>
      </c>
      <c r="F45" s="92" t="s">
        <v>74</v>
      </c>
      <c r="G45" s="92" t="s">
        <v>75</v>
      </c>
      <c r="H45" s="93" t="s">
        <v>105</v>
      </c>
      <c r="I45" s="112">
        <v>0</v>
      </c>
    </row>
    <row r="46" spans="1:9" s="3" customFormat="1" ht="11.25">
      <c r="A46" s="119" t="s">
        <v>603</v>
      </c>
      <c r="B46" s="92">
        <v>768</v>
      </c>
      <c r="C46" s="91" t="s">
        <v>153</v>
      </c>
      <c r="D46" s="91" t="s">
        <v>154</v>
      </c>
      <c r="E46" s="92" t="s">
        <v>425</v>
      </c>
      <c r="F46" s="92" t="s">
        <v>74</v>
      </c>
      <c r="G46" s="92" t="s">
        <v>75</v>
      </c>
      <c r="H46" s="93" t="s">
        <v>82</v>
      </c>
      <c r="I46" s="112">
        <v>1</v>
      </c>
    </row>
    <row r="47" spans="1:9" s="3" customFormat="1" ht="11.25">
      <c r="A47" s="119" t="s">
        <v>604</v>
      </c>
      <c r="B47" s="92">
        <v>799</v>
      </c>
      <c r="C47" s="91" t="s">
        <v>156</v>
      </c>
      <c r="D47" s="91" t="s">
        <v>88</v>
      </c>
      <c r="E47" s="92" t="s">
        <v>89</v>
      </c>
      <c r="F47" s="92" t="s">
        <v>74</v>
      </c>
      <c r="G47" s="92" t="s">
        <v>75</v>
      </c>
      <c r="H47" s="93" t="s">
        <v>108</v>
      </c>
      <c r="I47" s="112">
        <v>2</v>
      </c>
    </row>
    <row r="48" spans="1:9" ht="11.25">
      <c r="A48" s="119" t="s">
        <v>605</v>
      </c>
      <c r="B48" s="92">
        <v>809</v>
      </c>
      <c r="C48" s="91" t="s">
        <v>157</v>
      </c>
      <c r="D48" s="91" t="s">
        <v>91</v>
      </c>
      <c r="E48" s="92" t="s">
        <v>392</v>
      </c>
      <c r="F48" s="92" t="s">
        <v>74</v>
      </c>
      <c r="G48" s="92" t="s">
        <v>78</v>
      </c>
      <c r="H48" s="93" t="s">
        <v>119</v>
      </c>
      <c r="I48" s="112">
        <v>1</v>
      </c>
    </row>
    <row r="49" spans="1:9" s="3" customFormat="1" ht="11.25">
      <c r="A49" s="119" t="s">
        <v>606</v>
      </c>
      <c r="B49" s="92">
        <v>810</v>
      </c>
      <c r="C49" s="91" t="s">
        <v>158</v>
      </c>
      <c r="D49" s="91" t="s">
        <v>86</v>
      </c>
      <c r="E49" s="92" t="s">
        <v>89</v>
      </c>
      <c r="F49" s="92" t="s">
        <v>74</v>
      </c>
      <c r="G49" s="92" t="s">
        <v>78</v>
      </c>
      <c r="H49" s="93" t="s">
        <v>150</v>
      </c>
      <c r="I49" s="112" t="s">
        <v>89</v>
      </c>
    </row>
    <row r="50" spans="1:9" s="3" customFormat="1" ht="11.25">
      <c r="A50" s="119" t="s">
        <v>607</v>
      </c>
      <c r="B50" s="92">
        <v>833</v>
      </c>
      <c r="C50" s="91" t="s">
        <v>159</v>
      </c>
      <c r="D50" s="91" t="s">
        <v>116</v>
      </c>
      <c r="E50" s="92" t="s">
        <v>424</v>
      </c>
      <c r="F50" s="92" t="s">
        <v>74</v>
      </c>
      <c r="G50" s="92" t="s">
        <v>75</v>
      </c>
      <c r="H50" s="93" t="s">
        <v>150</v>
      </c>
      <c r="I50" s="112">
        <v>1</v>
      </c>
    </row>
    <row r="51" spans="1:9" s="3" customFormat="1" ht="11.25">
      <c r="A51" s="119" t="s">
        <v>608</v>
      </c>
      <c r="B51" s="92">
        <v>858</v>
      </c>
      <c r="C51" s="91" t="s">
        <v>160</v>
      </c>
      <c r="D51" s="91" t="s">
        <v>124</v>
      </c>
      <c r="E51" s="92" t="s">
        <v>424</v>
      </c>
      <c r="F51" s="92" t="s">
        <v>74</v>
      </c>
      <c r="G51" s="92" t="s">
        <v>75</v>
      </c>
      <c r="H51" s="93" t="s">
        <v>161</v>
      </c>
      <c r="I51" s="112" t="s">
        <v>89</v>
      </c>
    </row>
    <row r="52" spans="1:9" s="3" customFormat="1" ht="11.25">
      <c r="A52" s="119" t="s">
        <v>609</v>
      </c>
      <c r="B52" s="92">
        <v>860</v>
      </c>
      <c r="C52" s="91" t="s">
        <v>162</v>
      </c>
      <c r="D52" s="91" t="s">
        <v>163</v>
      </c>
      <c r="E52" s="92" t="s">
        <v>424</v>
      </c>
      <c r="F52" s="92" t="s">
        <v>74</v>
      </c>
      <c r="G52" s="92" t="s">
        <v>75</v>
      </c>
      <c r="H52" s="93" t="s">
        <v>161</v>
      </c>
      <c r="I52" s="112">
        <v>3</v>
      </c>
    </row>
    <row r="53" spans="1:9" s="3" customFormat="1" ht="11.25">
      <c r="A53" s="119" t="s">
        <v>610</v>
      </c>
      <c r="B53" s="92">
        <v>861</v>
      </c>
      <c r="C53" s="91" t="s">
        <v>164</v>
      </c>
      <c r="D53" s="91" t="s">
        <v>114</v>
      </c>
      <c r="E53" s="92" t="s">
        <v>424</v>
      </c>
      <c r="F53" s="92" t="s">
        <v>74</v>
      </c>
      <c r="G53" s="92" t="s">
        <v>75</v>
      </c>
      <c r="H53" s="93" t="s">
        <v>161</v>
      </c>
      <c r="I53" s="112">
        <v>1</v>
      </c>
    </row>
    <row r="54" spans="1:9" s="3" customFormat="1" ht="11.25">
      <c r="A54" s="119" t="s">
        <v>611</v>
      </c>
      <c r="B54" s="92">
        <v>875</v>
      </c>
      <c r="C54" s="91" t="s">
        <v>165</v>
      </c>
      <c r="D54" s="91" t="s">
        <v>166</v>
      </c>
      <c r="E54" s="92" t="s">
        <v>89</v>
      </c>
      <c r="F54" s="92" t="s">
        <v>74</v>
      </c>
      <c r="G54" s="92" t="s">
        <v>75</v>
      </c>
      <c r="H54" s="93" t="s">
        <v>445</v>
      </c>
      <c r="I54" s="112">
        <v>4</v>
      </c>
    </row>
    <row r="55" spans="1:9" s="3" customFormat="1" ht="11.25">
      <c r="A55" s="119" t="s">
        <v>612</v>
      </c>
      <c r="B55" s="92">
        <v>876</v>
      </c>
      <c r="C55" s="91" t="s">
        <v>167</v>
      </c>
      <c r="D55" s="91" t="s">
        <v>81</v>
      </c>
      <c r="E55" s="92" t="s">
        <v>392</v>
      </c>
      <c r="F55" s="92" t="s">
        <v>74</v>
      </c>
      <c r="G55" s="92" t="s">
        <v>75</v>
      </c>
      <c r="H55" s="93" t="s">
        <v>108</v>
      </c>
      <c r="I55" s="112" t="s">
        <v>89</v>
      </c>
    </row>
    <row r="56" spans="1:9" s="3" customFormat="1" ht="11.25">
      <c r="A56" s="119" t="s">
        <v>613</v>
      </c>
      <c r="B56" s="92">
        <v>877</v>
      </c>
      <c r="C56" s="91" t="s">
        <v>168</v>
      </c>
      <c r="D56" s="91" t="s">
        <v>169</v>
      </c>
      <c r="E56" s="92" t="s">
        <v>424</v>
      </c>
      <c r="F56" s="92" t="s">
        <v>74</v>
      </c>
      <c r="G56" s="92" t="s">
        <v>75</v>
      </c>
      <c r="H56" s="93" t="s">
        <v>161</v>
      </c>
      <c r="I56" s="112" t="s">
        <v>89</v>
      </c>
    </row>
    <row r="57" spans="1:9" s="3" customFormat="1" ht="11.25">
      <c r="A57" s="119" t="s">
        <v>614</v>
      </c>
      <c r="B57" s="92">
        <v>908</v>
      </c>
      <c r="C57" s="91" t="s">
        <v>170</v>
      </c>
      <c r="D57" s="91" t="s">
        <v>86</v>
      </c>
      <c r="E57" s="92" t="s">
        <v>392</v>
      </c>
      <c r="F57" s="92" t="s">
        <v>74</v>
      </c>
      <c r="G57" s="92" t="s">
        <v>75</v>
      </c>
      <c r="H57" s="93" t="s">
        <v>150</v>
      </c>
      <c r="I57" s="112">
        <v>2</v>
      </c>
    </row>
    <row r="58" spans="1:9" s="3" customFormat="1" ht="11.25">
      <c r="A58" s="119" t="s">
        <v>615</v>
      </c>
      <c r="B58" s="92">
        <v>986</v>
      </c>
      <c r="C58" s="91" t="s">
        <v>171</v>
      </c>
      <c r="D58" s="91" t="s">
        <v>172</v>
      </c>
      <c r="E58" s="92" t="s">
        <v>991</v>
      </c>
      <c r="F58" s="92" t="s">
        <v>74</v>
      </c>
      <c r="G58" s="92" t="s">
        <v>78</v>
      </c>
      <c r="H58" s="93" t="s">
        <v>119</v>
      </c>
      <c r="I58" s="112">
        <v>1</v>
      </c>
    </row>
    <row r="59" spans="1:9" s="3" customFormat="1" ht="11.25">
      <c r="A59" s="119" t="s">
        <v>616</v>
      </c>
      <c r="B59" s="92">
        <v>1020</v>
      </c>
      <c r="C59" s="91" t="s">
        <v>173</v>
      </c>
      <c r="D59" s="91" t="s">
        <v>69</v>
      </c>
      <c r="E59" s="92" t="s">
        <v>392</v>
      </c>
      <c r="F59" s="92" t="s">
        <v>74</v>
      </c>
      <c r="G59" s="92" t="s">
        <v>75</v>
      </c>
      <c r="H59" s="93" t="s">
        <v>433</v>
      </c>
      <c r="I59" s="112">
        <v>0</v>
      </c>
    </row>
    <row r="60" spans="1:9" s="3" customFormat="1" ht="11.25">
      <c r="A60" s="119" t="s">
        <v>617</v>
      </c>
      <c r="B60" s="92">
        <v>1030</v>
      </c>
      <c r="C60" s="91" t="s">
        <v>174</v>
      </c>
      <c r="D60" s="91" t="s">
        <v>175</v>
      </c>
      <c r="E60" s="92" t="s">
        <v>392</v>
      </c>
      <c r="F60" s="92" t="s">
        <v>74</v>
      </c>
      <c r="G60" s="92" t="s">
        <v>75</v>
      </c>
      <c r="H60" s="93" t="s">
        <v>150</v>
      </c>
      <c r="I60" s="112" t="s">
        <v>89</v>
      </c>
    </row>
    <row r="61" spans="1:9" s="3" customFormat="1" ht="11.25">
      <c r="A61" s="119" t="s">
        <v>618</v>
      </c>
      <c r="B61" s="92">
        <v>1071</v>
      </c>
      <c r="C61" s="91" t="s">
        <v>176</v>
      </c>
      <c r="D61" s="91" t="s">
        <v>88</v>
      </c>
      <c r="E61" s="92" t="s">
        <v>392</v>
      </c>
      <c r="F61" s="92" t="s">
        <v>74</v>
      </c>
      <c r="G61" s="92" t="s">
        <v>75</v>
      </c>
      <c r="H61" s="93" t="s">
        <v>161</v>
      </c>
      <c r="I61" s="112">
        <v>3</v>
      </c>
    </row>
    <row r="62" spans="1:9" s="3" customFormat="1" ht="11.25">
      <c r="A62" s="119" t="s">
        <v>619</v>
      </c>
      <c r="B62" s="92">
        <v>1098</v>
      </c>
      <c r="C62" s="91" t="s">
        <v>177</v>
      </c>
      <c r="D62" s="91" t="s">
        <v>98</v>
      </c>
      <c r="E62" s="92" t="s">
        <v>392</v>
      </c>
      <c r="F62" s="92" t="s">
        <v>74</v>
      </c>
      <c r="G62" s="92" t="s">
        <v>78</v>
      </c>
      <c r="H62" s="93" t="s">
        <v>79</v>
      </c>
      <c r="I62" s="112" t="s">
        <v>89</v>
      </c>
    </row>
    <row r="63" spans="1:9" s="3" customFormat="1" ht="11.25">
      <c r="A63" s="119" t="s">
        <v>620</v>
      </c>
      <c r="B63" s="92">
        <v>1099</v>
      </c>
      <c r="C63" s="91" t="s">
        <v>178</v>
      </c>
      <c r="D63" s="91" t="s">
        <v>86</v>
      </c>
      <c r="E63" s="92" t="s">
        <v>392</v>
      </c>
      <c r="F63" s="92" t="s">
        <v>74</v>
      </c>
      <c r="G63" s="92" t="s">
        <v>78</v>
      </c>
      <c r="H63" s="93" t="s">
        <v>79</v>
      </c>
      <c r="I63" s="112">
        <v>2</v>
      </c>
    </row>
    <row r="64" spans="1:9" s="3" customFormat="1" ht="11.25">
      <c r="A64" s="119" t="s">
        <v>621</v>
      </c>
      <c r="B64" s="92">
        <v>1100</v>
      </c>
      <c r="C64" s="91" t="s">
        <v>179</v>
      </c>
      <c r="D64" s="91" t="s">
        <v>114</v>
      </c>
      <c r="E64" s="92" t="s">
        <v>392</v>
      </c>
      <c r="F64" s="92" t="s">
        <v>74</v>
      </c>
      <c r="G64" s="92" t="s">
        <v>78</v>
      </c>
      <c r="H64" s="93" t="s">
        <v>79</v>
      </c>
      <c r="I64" s="112" t="s">
        <v>89</v>
      </c>
    </row>
    <row r="65" spans="1:9" ht="11.25">
      <c r="A65" s="119" t="s">
        <v>622</v>
      </c>
      <c r="B65" s="92">
        <v>1101</v>
      </c>
      <c r="C65" s="91" t="s">
        <v>180</v>
      </c>
      <c r="D65" s="91" t="s">
        <v>86</v>
      </c>
      <c r="E65" s="92" t="s">
        <v>392</v>
      </c>
      <c r="F65" s="92" t="s">
        <v>74</v>
      </c>
      <c r="G65" s="92" t="s">
        <v>78</v>
      </c>
      <c r="H65" s="93" t="s">
        <v>79</v>
      </c>
      <c r="I65" s="112" t="s">
        <v>89</v>
      </c>
    </row>
    <row r="66" spans="1:9" s="3" customFormat="1" ht="11.25">
      <c r="A66" s="119" t="s">
        <v>623</v>
      </c>
      <c r="B66" s="92">
        <v>1102</v>
      </c>
      <c r="C66" s="91" t="s">
        <v>181</v>
      </c>
      <c r="D66" s="91" t="s">
        <v>81</v>
      </c>
      <c r="E66" s="92" t="s">
        <v>89</v>
      </c>
      <c r="F66" s="92" t="s">
        <v>74</v>
      </c>
      <c r="G66" s="92" t="s">
        <v>78</v>
      </c>
      <c r="H66" s="93" t="s">
        <v>79</v>
      </c>
      <c r="I66" s="112">
        <v>1</v>
      </c>
    </row>
    <row r="67" spans="1:9" s="3" customFormat="1" ht="11.25">
      <c r="A67" s="119" t="s">
        <v>624</v>
      </c>
      <c r="B67" s="92">
        <v>1113</v>
      </c>
      <c r="C67" s="91" t="s">
        <v>988</v>
      </c>
      <c r="D67" s="91" t="s">
        <v>88</v>
      </c>
      <c r="E67" s="92" t="s">
        <v>89</v>
      </c>
      <c r="F67" s="92" t="s">
        <v>74</v>
      </c>
      <c r="G67" s="92" t="s">
        <v>78</v>
      </c>
      <c r="H67" s="93" t="s">
        <v>92</v>
      </c>
      <c r="I67" s="112">
        <v>3</v>
      </c>
    </row>
    <row r="68" spans="1:9" s="3" customFormat="1" ht="11.25">
      <c r="A68" s="119" t="s">
        <v>625</v>
      </c>
      <c r="B68" s="92">
        <v>1133</v>
      </c>
      <c r="C68" s="91" t="s">
        <v>446</v>
      </c>
      <c r="D68" s="91" t="s">
        <v>248</v>
      </c>
      <c r="E68" s="92" t="s">
        <v>392</v>
      </c>
      <c r="F68" s="92" t="s">
        <v>74</v>
      </c>
      <c r="G68" s="92" t="s">
        <v>78</v>
      </c>
      <c r="H68" s="114" t="s">
        <v>79</v>
      </c>
      <c r="I68" s="125">
        <v>5</v>
      </c>
    </row>
    <row r="69" spans="1:9" s="3" customFormat="1" ht="11.25">
      <c r="A69" s="119" t="s">
        <v>626</v>
      </c>
      <c r="B69" s="92">
        <v>1134</v>
      </c>
      <c r="C69" s="91" t="s">
        <v>183</v>
      </c>
      <c r="D69" s="91" t="s">
        <v>77</v>
      </c>
      <c r="E69" s="92" t="s">
        <v>392</v>
      </c>
      <c r="F69" s="92" t="s">
        <v>74</v>
      </c>
      <c r="G69" s="92" t="s">
        <v>78</v>
      </c>
      <c r="H69" s="93" t="s">
        <v>79</v>
      </c>
      <c r="I69" s="112">
        <v>1</v>
      </c>
    </row>
    <row r="70" spans="1:9" s="3" customFormat="1" ht="11.25">
      <c r="A70" s="119" t="s">
        <v>627</v>
      </c>
      <c r="B70" s="92">
        <v>1135</v>
      </c>
      <c r="C70" s="91" t="s">
        <v>184</v>
      </c>
      <c r="D70" s="91" t="s">
        <v>116</v>
      </c>
      <c r="E70" s="92" t="s">
        <v>392</v>
      </c>
      <c r="F70" s="92" t="s">
        <v>74</v>
      </c>
      <c r="G70" s="92" t="s">
        <v>78</v>
      </c>
      <c r="H70" s="93" t="s">
        <v>79</v>
      </c>
      <c r="I70" s="112">
        <v>3</v>
      </c>
    </row>
    <row r="71" spans="1:9" ht="11.25">
      <c r="A71" s="119" t="s">
        <v>628</v>
      </c>
      <c r="B71" s="92">
        <v>1136</v>
      </c>
      <c r="C71" s="91" t="s">
        <v>185</v>
      </c>
      <c r="D71" s="91" t="s">
        <v>135</v>
      </c>
      <c r="E71" s="92" t="s">
        <v>392</v>
      </c>
      <c r="F71" s="92" t="s">
        <v>74</v>
      </c>
      <c r="G71" s="92" t="s">
        <v>78</v>
      </c>
      <c r="H71" s="93" t="s">
        <v>79</v>
      </c>
      <c r="I71" s="112">
        <v>0</v>
      </c>
    </row>
    <row r="72" spans="1:9" ht="11.25">
      <c r="A72" s="119" t="s">
        <v>629</v>
      </c>
      <c r="B72" s="92">
        <v>1149</v>
      </c>
      <c r="C72" s="115" t="s">
        <v>447</v>
      </c>
      <c r="D72" s="115" t="s">
        <v>186</v>
      </c>
      <c r="E72" s="92" t="s">
        <v>89</v>
      </c>
      <c r="F72" s="92" t="s">
        <v>74</v>
      </c>
      <c r="G72" s="92" t="s">
        <v>78</v>
      </c>
      <c r="H72" s="115" t="s">
        <v>79</v>
      </c>
      <c r="I72" s="112">
        <v>5</v>
      </c>
    </row>
    <row r="73" spans="1:9" ht="11.25">
      <c r="A73" s="119" t="s">
        <v>630</v>
      </c>
      <c r="B73" s="92">
        <v>1150</v>
      </c>
      <c r="C73" s="91" t="s">
        <v>187</v>
      </c>
      <c r="D73" s="91" t="s">
        <v>138</v>
      </c>
      <c r="E73" s="92" t="s">
        <v>89</v>
      </c>
      <c r="F73" s="92" t="s">
        <v>74</v>
      </c>
      <c r="G73" s="92" t="s">
        <v>78</v>
      </c>
      <c r="H73" s="93" t="s">
        <v>94</v>
      </c>
      <c r="I73" s="112">
        <v>4</v>
      </c>
    </row>
    <row r="74" spans="1:9" ht="11.25">
      <c r="A74" s="119" t="s">
        <v>631</v>
      </c>
      <c r="B74" s="92">
        <v>1156</v>
      </c>
      <c r="C74" s="91" t="s">
        <v>170</v>
      </c>
      <c r="D74" s="91" t="s">
        <v>188</v>
      </c>
      <c r="E74" s="92" t="s">
        <v>89</v>
      </c>
      <c r="F74" s="92" t="s">
        <v>74</v>
      </c>
      <c r="G74" s="92" t="s">
        <v>75</v>
      </c>
      <c r="H74" s="93" t="s">
        <v>150</v>
      </c>
      <c r="I74" s="112">
        <v>2</v>
      </c>
    </row>
    <row r="75" spans="1:9" ht="11.25">
      <c r="A75" s="119" t="s">
        <v>632</v>
      </c>
      <c r="B75" s="92">
        <v>1161</v>
      </c>
      <c r="C75" s="91" t="s">
        <v>272</v>
      </c>
      <c r="D75" s="91" t="s">
        <v>73</v>
      </c>
      <c r="E75" s="92" t="s">
        <v>89</v>
      </c>
      <c r="F75" s="92"/>
      <c r="G75" s="92"/>
      <c r="H75" s="93" t="s">
        <v>115</v>
      </c>
      <c r="I75" s="112">
        <v>3</v>
      </c>
    </row>
    <row r="76" spans="1:9" ht="11.25">
      <c r="A76" s="119" t="s">
        <v>633</v>
      </c>
      <c r="B76" s="92">
        <v>1203</v>
      </c>
      <c r="C76" s="91" t="s">
        <v>190</v>
      </c>
      <c r="D76" s="91" t="s">
        <v>186</v>
      </c>
      <c r="E76" s="92" t="s">
        <v>89</v>
      </c>
      <c r="F76" s="92" t="s">
        <v>74</v>
      </c>
      <c r="G76" s="92" t="s">
        <v>75</v>
      </c>
      <c r="H76" s="93" t="s">
        <v>108</v>
      </c>
      <c r="I76" s="112">
        <v>4</v>
      </c>
    </row>
    <row r="77" spans="1:9" ht="11.25">
      <c r="A77" s="119" t="s">
        <v>634</v>
      </c>
      <c r="B77" s="92">
        <v>1212</v>
      </c>
      <c r="C77" s="91" t="s">
        <v>191</v>
      </c>
      <c r="D77" s="91" t="s">
        <v>69</v>
      </c>
      <c r="E77" s="92" t="s">
        <v>89</v>
      </c>
      <c r="F77" s="92" t="s">
        <v>74</v>
      </c>
      <c r="G77" s="92" t="s">
        <v>78</v>
      </c>
      <c r="H77" s="93" t="s">
        <v>105</v>
      </c>
      <c r="I77" s="112">
        <v>0</v>
      </c>
    </row>
    <row r="78" spans="1:9" ht="11.25">
      <c r="A78" s="119" t="s">
        <v>635</v>
      </c>
      <c r="B78" s="92">
        <v>1249</v>
      </c>
      <c r="C78" s="91" t="s">
        <v>989</v>
      </c>
      <c r="D78" s="91" t="s">
        <v>100</v>
      </c>
      <c r="E78" s="92" t="s">
        <v>89</v>
      </c>
      <c r="F78" s="92" t="s">
        <v>74</v>
      </c>
      <c r="G78" s="92" t="s">
        <v>78</v>
      </c>
      <c r="H78" s="93" t="s">
        <v>438</v>
      </c>
      <c r="I78" s="112">
        <v>1</v>
      </c>
    </row>
    <row r="79" spans="1:9" ht="11.25">
      <c r="A79" s="119" t="s">
        <v>636</v>
      </c>
      <c r="B79" s="92">
        <v>1250</v>
      </c>
      <c r="C79" s="91" t="s">
        <v>99</v>
      </c>
      <c r="D79" s="91" t="s">
        <v>200</v>
      </c>
      <c r="E79" s="92" t="s">
        <v>89</v>
      </c>
      <c r="F79" s="92" t="s">
        <v>74</v>
      </c>
      <c r="G79" s="92" t="s">
        <v>78</v>
      </c>
      <c r="H79" s="93" t="s">
        <v>438</v>
      </c>
      <c r="I79" s="112">
        <v>5</v>
      </c>
    </row>
    <row r="80" spans="1:9" ht="11.25">
      <c r="A80" s="119" t="s">
        <v>637</v>
      </c>
      <c r="B80" s="92">
        <v>1278</v>
      </c>
      <c r="C80" s="91" t="s">
        <v>193</v>
      </c>
      <c r="D80" s="91" t="s">
        <v>91</v>
      </c>
      <c r="E80" s="92" t="s">
        <v>89</v>
      </c>
      <c r="F80" s="92" t="s">
        <v>74</v>
      </c>
      <c r="G80" s="92" t="s">
        <v>78</v>
      </c>
      <c r="H80" s="93" t="s">
        <v>92</v>
      </c>
      <c r="I80" s="112">
        <v>3</v>
      </c>
    </row>
    <row r="81" spans="1:9" ht="11.25">
      <c r="A81" s="119" t="s">
        <v>638</v>
      </c>
      <c r="B81" s="92">
        <v>1284</v>
      </c>
      <c r="C81" s="91" t="s">
        <v>194</v>
      </c>
      <c r="D81" s="91" t="s">
        <v>135</v>
      </c>
      <c r="E81" s="92" t="s">
        <v>392</v>
      </c>
      <c r="F81" s="92" t="s">
        <v>74</v>
      </c>
      <c r="G81" s="92" t="s">
        <v>78</v>
      </c>
      <c r="H81" s="93" t="s">
        <v>105</v>
      </c>
      <c r="I81" s="112">
        <v>3</v>
      </c>
    </row>
    <row r="82" spans="1:9" ht="11.25">
      <c r="A82" s="119" t="s">
        <v>639</v>
      </c>
      <c r="B82" s="92">
        <v>1295</v>
      </c>
      <c r="C82" s="91" t="s">
        <v>162</v>
      </c>
      <c r="D82" s="91" t="s">
        <v>163</v>
      </c>
      <c r="E82" s="92" t="s">
        <v>89</v>
      </c>
      <c r="F82" s="92" t="s">
        <v>74</v>
      </c>
      <c r="G82" s="92" t="s">
        <v>75</v>
      </c>
      <c r="H82" s="93" t="s">
        <v>161</v>
      </c>
      <c r="I82" s="112">
        <v>2</v>
      </c>
    </row>
    <row r="83" spans="1:9" ht="11.25">
      <c r="A83" s="119" t="s">
        <v>640</v>
      </c>
      <c r="B83" s="92">
        <v>1301</v>
      </c>
      <c r="C83" s="91" t="s">
        <v>195</v>
      </c>
      <c r="D83" s="91" t="s">
        <v>114</v>
      </c>
      <c r="E83" s="92" t="s">
        <v>89</v>
      </c>
      <c r="F83" s="92" t="s">
        <v>74</v>
      </c>
      <c r="G83" s="92" t="s">
        <v>75</v>
      </c>
      <c r="H83" s="93" t="s">
        <v>150</v>
      </c>
      <c r="I83" s="112" t="s">
        <v>89</v>
      </c>
    </row>
    <row r="84" spans="1:9" ht="12.75">
      <c r="A84" s="119" t="s">
        <v>641</v>
      </c>
      <c r="B84" s="92">
        <v>1307</v>
      </c>
      <c r="C84" s="91" t="s">
        <v>448</v>
      </c>
      <c r="D84" s="91" t="s">
        <v>188</v>
      </c>
      <c r="E84" s="92" t="s">
        <v>89</v>
      </c>
      <c r="F84" s="116"/>
      <c r="G84" s="113"/>
      <c r="H84" s="114" t="s">
        <v>136</v>
      </c>
      <c r="I84" s="125">
        <v>3</v>
      </c>
    </row>
    <row r="85" spans="1:9" ht="11.25">
      <c r="A85" s="119" t="s">
        <v>642</v>
      </c>
      <c r="B85" s="92">
        <v>1324</v>
      </c>
      <c r="C85" s="91" t="s">
        <v>197</v>
      </c>
      <c r="D85" s="91" t="s">
        <v>198</v>
      </c>
      <c r="E85" s="92" t="s">
        <v>89</v>
      </c>
      <c r="F85" s="92" t="s">
        <v>74</v>
      </c>
      <c r="G85" s="92" t="s">
        <v>78</v>
      </c>
      <c r="H85" s="93" t="s">
        <v>119</v>
      </c>
      <c r="I85" s="112">
        <v>5</v>
      </c>
    </row>
    <row r="86" spans="1:9" ht="11.25">
      <c r="A86" s="119" t="s">
        <v>643</v>
      </c>
      <c r="B86" s="92">
        <v>1367</v>
      </c>
      <c r="C86" s="91" t="s">
        <v>201</v>
      </c>
      <c r="D86" s="91" t="s">
        <v>202</v>
      </c>
      <c r="E86" s="92" t="s">
        <v>89</v>
      </c>
      <c r="F86" s="92" t="s">
        <v>74</v>
      </c>
      <c r="G86" s="92" t="s">
        <v>78</v>
      </c>
      <c r="H86" s="93" t="s">
        <v>94</v>
      </c>
      <c r="I86" s="112">
        <v>0</v>
      </c>
    </row>
    <row r="87" spans="1:9" ht="11.25">
      <c r="A87" s="119" t="s">
        <v>644</v>
      </c>
      <c r="B87" s="92">
        <v>1371</v>
      </c>
      <c r="C87" s="91" t="s">
        <v>203</v>
      </c>
      <c r="D87" s="91" t="s">
        <v>88</v>
      </c>
      <c r="E87" s="92" t="s">
        <v>89</v>
      </c>
      <c r="F87" s="92" t="s">
        <v>74</v>
      </c>
      <c r="G87" s="92" t="s">
        <v>78</v>
      </c>
      <c r="H87" s="93" t="s">
        <v>119</v>
      </c>
      <c r="I87" s="112">
        <v>0</v>
      </c>
    </row>
    <row r="88" spans="1:9" ht="11.25">
      <c r="A88" s="119" t="s">
        <v>645</v>
      </c>
      <c r="B88" s="92">
        <v>1372</v>
      </c>
      <c r="C88" s="91" t="s">
        <v>203</v>
      </c>
      <c r="D88" s="91" t="s">
        <v>69</v>
      </c>
      <c r="E88" s="92" t="s">
        <v>89</v>
      </c>
      <c r="F88" s="92" t="s">
        <v>74</v>
      </c>
      <c r="G88" s="92" t="s">
        <v>78</v>
      </c>
      <c r="H88" s="93" t="s">
        <v>438</v>
      </c>
      <c r="I88" s="112">
        <v>2</v>
      </c>
    </row>
    <row r="89" spans="1:9" ht="11.25">
      <c r="A89" s="119" t="s">
        <v>646</v>
      </c>
      <c r="B89" s="92">
        <v>1387</v>
      </c>
      <c r="C89" s="91" t="s">
        <v>205</v>
      </c>
      <c r="D89" s="91" t="s">
        <v>206</v>
      </c>
      <c r="E89" s="92" t="s">
        <v>392</v>
      </c>
      <c r="F89" s="92" t="s">
        <v>74</v>
      </c>
      <c r="G89" s="92" t="s">
        <v>78</v>
      </c>
      <c r="H89" s="93" t="s">
        <v>94</v>
      </c>
      <c r="I89" s="112">
        <v>3</v>
      </c>
    </row>
    <row r="90" spans="1:9" ht="11.25">
      <c r="A90" s="119" t="s">
        <v>647</v>
      </c>
      <c r="B90" s="92">
        <v>1388</v>
      </c>
      <c r="C90" s="91" t="s">
        <v>207</v>
      </c>
      <c r="D90" s="91" t="s">
        <v>189</v>
      </c>
      <c r="E90" s="92" t="s">
        <v>425</v>
      </c>
      <c r="F90" s="92" t="s">
        <v>74</v>
      </c>
      <c r="G90" s="92" t="s">
        <v>78</v>
      </c>
      <c r="H90" s="93" t="s">
        <v>94</v>
      </c>
      <c r="I90" s="112" t="s">
        <v>89</v>
      </c>
    </row>
    <row r="91" spans="1:9" ht="11.25">
      <c r="A91" s="119" t="s">
        <v>648</v>
      </c>
      <c r="B91" s="92">
        <v>1395</v>
      </c>
      <c r="C91" s="91" t="s">
        <v>208</v>
      </c>
      <c r="D91" s="91" t="s">
        <v>107</v>
      </c>
      <c r="E91" s="92" t="s">
        <v>392</v>
      </c>
      <c r="F91" s="92" t="s">
        <v>74</v>
      </c>
      <c r="G91" s="92" t="s">
        <v>75</v>
      </c>
      <c r="H91" s="93" t="s">
        <v>82</v>
      </c>
      <c r="I91" s="112">
        <v>5</v>
      </c>
    </row>
    <row r="92" spans="1:9" ht="11.25">
      <c r="A92" s="119" t="s">
        <v>649</v>
      </c>
      <c r="B92" s="92">
        <v>1407</v>
      </c>
      <c r="C92" s="91" t="s">
        <v>209</v>
      </c>
      <c r="D92" s="91" t="s">
        <v>91</v>
      </c>
      <c r="E92" s="92" t="s">
        <v>89</v>
      </c>
      <c r="F92" s="92" t="s">
        <v>74</v>
      </c>
      <c r="G92" s="92" t="s">
        <v>75</v>
      </c>
      <c r="H92" s="93" t="s">
        <v>150</v>
      </c>
      <c r="I92" s="112">
        <v>1</v>
      </c>
    </row>
    <row r="93" spans="1:9" ht="11.25">
      <c r="A93" s="119" t="s">
        <v>650</v>
      </c>
      <c r="B93" s="92">
        <v>1416</v>
      </c>
      <c r="C93" s="91" t="s">
        <v>422</v>
      </c>
      <c r="D93" s="91" t="s">
        <v>135</v>
      </c>
      <c r="E93" s="92" t="s">
        <v>89</v>
      </c>
      <c r="F93" s="92" t="s">
        <v>74</v>
      </c>
      <c r="G93" s="92" t="s">
        <v>78</v>
      </c>
      <c r="H93" s="93" t="s">
        <v>94</v>
      </c>
      <c r="I93" s="112">
        <v>2</v>
      </c>
    </row>
    <row r="94" spans="1:9" ht="11.25">
      <c r="A94" s="119" t="s">
        <v>651</v>
      </c>
      <c r="B94" s="92">
        <v>1435</v>
      </c>
      <c r="C94" s="91" t="s">
        <v>211</v>
      </c>
      <c r="D94" s="91" t="s">
        <v>212</v>
      </c>
      <c r="E94" s="92" t="s">
        <v>89</v>
      </c>
      <c r="F94" s="92" t="s">
        <v>74</v>
      </c>
      <c r="G94" s="92" t="s">
        <v>78</v>
      </c>
      <c r="H94" s="93" t="s">
        <v>101</v>
      </c>
      <c r="I94" s="112">
        <v>0</v>
      </c>
    </row>
    <row r="95" spans="1:9" ht="11.25">
      <c r="A95" s="119" t="s">
        <v>652</v>
      </c>
      <c r="B95" s="92">
        <v>1450</v>
      </c>
      <c r="C95" s="91" t="s">
        <v>213</v>
      </c>
      <c r="D95" s="91" t="s">
        <v>98</v>
      </c>
      <c r="E95" s="92" t="s">
        <v>89</v>
      </c>
      <c r="F95" s="92" t="s">
        <v>74</v>
      </c>
      <c r="G95" s="92" t="s">
        <v>75</v>
      </c>
      <c r="H95" s="93" t="s">
        <v>105</v>
      </c>
      <c r="I95" s="112">
        <v>2</v>
      </c>
    </row>
    <row r="96" spans="1:9" ht="11.25">
      <c r="A96" s="119" t="s">
        <v>653</v>
      </c>
      <c r="B96" s="92">
        <v>1478</v>
      </c>
      <c r="C96" s="91" t="s">
        <v>214</v>
      </c>
      <c r="D96" s="91" t="s">
        <v>215</v>
      </c>
      <c r="E96" s="92" t="s">
        <v>425</v>
      </c>
      <c r="F96" s="92" t="s">
        <v>74</v>
      </c>
      <c r="G96" s="92" t="s">
        <v>78</v>
      </c>
      <c r="H96" s="93" t="s">
        <v>94</v>
      </c>
      <c r="I96" s="112">
        <v>1</v>
      </c>
    </row>
    <row r="97" spans="1:9" ht="11.25">
      <c r="A97" s="119" t="s">
        <v>654</v>
      </c>
      <c r="B97" s="92">
        <v>1542</v>
      </c>
      <c r="C97" s="91" t="s">
        <v>216</v>
      </c>
      <c r="D97" s="91" t="s">
        <v>107</v>
      </c>
      <c r="E97" s="92" t="s">
        <v>89</v>
      </c>
      <c r="F97" s="92" t="s">
        <v>74</v>
      </c>
      <c r="G97" s="92" t="s">
        <v>78</v>
      </c>
      <c r="H97" s="93" t="s">
        <v>79</v>
      </c>
      <c r="I97" s="112">
        <v>4</v>
      </c>
    </row>
    <row r="98" spans="1:9" ht="11.25">
      <c r="A98" s="119" t="s">
        <v>655</v>
      </c>
      <c r="B98" s="92">
        <v>1578</v>
      </c>
      <c r="C98" s="91" t="s">
        <v>217</v>
      </c>
      <c r="D98" s="91" t="s">
        <v>218</v>
      </c>
      <c r="E98" s="92" t="s">
        <v>991</v>
      </c>
      <c r="F98" s="92" t="s">
        <v>74</v>
      </c>
      <c r="G98" s="92" t="s">
        <v>75</v>
      </c>
      <c r="H98" s="93" t="s">
        <v>161</v>
      </c>
      <c r="I98" s="112">
        <v>0</v>
      </c>
    </row>
    <row r="99" spans="1:9" ht="11.25">
      <c r="A99" s="119" t="s">
        <v>656</v>
      </c>
      <c r="B99" s="92">
        <v>1597</v>
      </c>
      <c r="C99" s="91" t="s">
        <v>219</v>
      </c>
      <c r="D99" s="91" t="s">
        <v>131</v>
      </c>
      <c r="E99" s="92" t="s">
        <v>89</v>
      </c>
      <c r="F99" s="92" t="s">
        <v>74</v>
      </c>
      <c r="G99" s="92" t="s">
        <v>75</v>
      </c>
      <c r="H99" s="93" t="s">
        <v>150</v>
      </c>
      <c r="I99" s="112">
        <v>5</v>
      </c>
    </row>
    <row r="100" spans="1:9" ht="11.25">
      <c r="A100" s="119" t="s">
        <v>657</v>
      </c>
      <c r="B100" s="92">
        <v>1599</v>
      </c>
      <c r="C100" s="91" t="s">
        <v>220</v>
      </c>
      <c r="D100" s="91" t="s">
        <v>145</v>
      </c>
      <c r="E100" s="92" t="s">
        <v>89</v>
      </c>
      <c r="F100" s="92" t="s">
        <v>74</v>
      </c>
      <c r="G100" s="92" t="s">
        <v>75</v>
      </c>
      <c r="H100" s="93" t="s">
        <v>150</v>
      </c>
      <c r="I100" s="112">
        <v>5</v>
      </c>
    </row>
    <row r="101" spans="1:9" ht="11.25">
      <c r="A101" s="119" t="s">
        <v>658</v>
      </c>
      <c r="B101" s="92">
        <v>1602</v>
      </c>
      <c r="C101" s="91" t="s">
        <v>221</v>
      </c>
      <c r="D101" s="91" t="s">
        <v>222</v>
      </c>
      <c r="E101" s="92" t="s">
        <v>991</v>
      </c>
      <c r="F101" s="92" t="s">
        <v>74</v>
      </c>
      <c r="G101" s="92" t="s">
        <v>75</v>
      </c>
      <c r="H101" s="93" t="s">
        <v>82</v>
      </c>
      <c r="I101" s="112">
        <v>0</v>
      </c>
    </row>
    <row r="102" spans="1:9" ht="11.25">
      <c r="A102" s="119" t="s">
        <v>659</v>
      </c>
      <c r="B102" s="92">
        <v>1605</v>
      </c>
      <c r="C102" s="91" t="s">
        <v>449</v>
      </c>
      <c r="D102" s="91" t="s">
        <v>223</v>
      </c>
      <c r="E102" s="92" t="s">
        <v>425</v>
      </c>
      <c r="F102" s="92" t="s">
        <v>74</v>
      </c>
      <c r="G102" s="92" t="s">
        <v>78</v>
      </c>
      <c r="H102" s="93" t="s">
        <v>92</v>
      </c>
      <c r="I102" s="112">
        <v>5</v>
      </c>
    </row>
    <row r="103" spans="1:9" ht="11.25">
      <c r="A103" s="119" t="s">
        <v>660</v>
      </c>
      <c r="B103" s="92">
        <v>1621</v>
      </c>
      <c r="C103" s="91" t="s">
        <v>224</v>
      </c>
      <c r="D103" s="91" t="s">
        <v>71</v>
      </c>
      <c r="E103" s="92" t="s">
        <v>89</v>
      </c>
      <c r="F103" s="92" t="s">
        <v>74</v>
      </c>
      <c r="G103" s="92" t="s">
        <v>78</v>
      </c>
      <c r="H103" s="93" t="s">
        <v>79</v>
      </c>
      <c r="I103" s="112" t="s">
        <v>89</v>
      </c>
    </row>
    <row r="104" spans="1:9" ht="11.25">
      <c r="A104" s="119" t="s">
        <v>661</v>
      </c>
      <c r="B104" s="92">
        <v>1650</v>
      </c>
      <c r="C104" s="91" t="s">
        <v>225</v>
      </c>
      <c r="D104" s="91" t="s">
        <v>226</v>
      </c>
      <c r="E104" s="92" t="s">
        <v>89</v>
      </c>
      <c r="F104" s="92" t="s">
        <v>74</v>
      </c>
      <c r="G104" s="92" t="s">
        <v>75</v>
      </c>
      <c r="H104" s="93"/>
      <c r="I104" s="112">
        <v>0</v>
      </c>
    </row>
    <row r="105" spans="1:9" ht="11.25">
      <c r="A105" s="119" t="s">
        <v>662</v>
      </c>
      <c r="B105" s="92">
        <v>1652</v>
      </c>
      <c r="C105" s="91" t="s">
        <v>227</v>
      </c>
      <c r="D105" s="91" t="s">
        <v>86</v>
      </c>
      <c r="E105" s="92" t="s">
        <v>89</v>
      </c>
      <c r="F105" s="92" t="s">
        <v>74</v>
      </c>
      <c r="G105" s="92" t="s">
        <v>75</v>
      </c>
      <c r="H105" s="93" t="s">
        <v>150</v>
      </c>
      <c r="I105" s="112">
        <v>1</v>
      </c>
    </row>
    <row r="106" spans="1:9" ht="11.25">
      <c r="A106" s="119" t="s">
        <v>663</v>
      </c>
      <c r="B106" s="92">
        <v>1653</v>
      </c>
      <c r="C106" s="91" t="s">
        <v>228</v>
      </c>
      <c r="D106" s="91" t="s">
        <v>229</v>
      </c>
      <c r="E106" s="92" t="s">
        <v>392</v>
      </c>
      <c r="F106" s="92" t="s">
        <v>74</v>
      </c>
      <c r="G106" s="92" t="s">
        <v>75</v>
      </c>
      <c r="H106" s="93" t="s">
        <v>414</v>
      </c>
      <c r="I106" s="112">
        <v>2</v>
      </c>
    </row>
    <row r="107" spans="1:9" ht="11.25">
      <c r="A107" s="119" t="s">
        <v>664</v>
      </c>
      <c r="B107" s="92">
        <v>1654</v>
      </c>
      <c r="C107" s="91" t="s">
        <v>230</v>
      </c>
      <c r="D107" s="91" t="s">
        <v>131</v>
      </c>
      <c r="E107" s="92" t="s">
        <v>89</v>
      </c>
      <c r="F107" s="92" t="s">
        <v>74</v>
      </c>
      <c r="G107" s="92" t="s">
        <v>75</v>
      </c>
      <c r="H107" s="93" t="s">
        <v>150</v>
      </c>
      <c r="I107" s="112">
        <v>3</v>
      </c>
    </row>
    <row r="108" spans="1:9" ht="11.25">
      <c r="A108" s="119" t="s">
        <v>665</v>
      </c>
      <c r="B108" s="92">
        <v>1659</v>
      </c>
      <c r="C108" s="91" t="s">
        <v>231</v>
      </c>
      <c r="D108" s="91" t="s">
        <v>131</v>
      </c>
      <c r="E108" s="92" t="s">
        <v>392</v>
      </c>
      <c r="F108" s="92" t="s">
        <v>74</v>
      </c>
      <c r="G108" s="92" t="s">
        <v>75</v>
      </c>
      <c r="H108" s="93" t="s">
        <v>430</v>
      </c>
      <c r="I108" s="112">
        <v>4</v>
      </c>
    </row>
    <row r="109" spans="1:9" ht="11.25">
      <c r="A109" s="119" t="s">
        <v>666</v>
      </c>
      <c r="B109" s="92">
        <v>1660</v>
      </c>
      <c r="C109" s="91" t="s">
        <v>232</v>
      </c>
      <c r="D109" s="91" t="s">
        <v>233</v>
      </c>
      <c r="E109" s="92" t="s">
        <v>425</v>
      </c>
      <c r="F109" s="92" t="s">
        <v>74</v>
      </c>
      <c r="G109" s="92" t="s">
        <v>75</v>
      </c>
      <c r="H109" s="93" t="s">
        <v>430</v>
      </c>
      <c r="I109" s="112">
        <v>3</v>
      </c>
    </row>
    <row r="110" spans="1:9" ht="11.25">
      <c r="A110" s="119" t="s">
        <v>667</v>
      </c>
      <c r="B110" s="92">
        <v>1670</v>
      </c>
      <c r="C110" s="91" t="s">
        <v>234</v>
      </c>
      <c r="D110" s="91" t="s">
        <v>98</v>
      </c>
      <c r="E110" s="92" t="s">
        <v>392</v>
      </c>
      <c r="F110" s="92" t="s">
        <v>74</v>
      </c>
      <c r="G110" s="92" t="s">
        <v>75</v>
      </c>
      <c r="H110" s="93" t="s">
        <v>82</v>
      </c>
      <c r="I110" s="112">
        <v>1</v>
      </c>
    </row>
    <row r="111" spans="1:9" ht="11.25">
      <c r="A111" s="119" t="s">
        <v>668</v>
      </c>
      <c r="B111" s="92">
        <v>1689</v>
      </c>
      <c r="C111" s="91" t="s">
        <v>207</v>
      </c>
      <c r="D111" s="91" t="s">
        <v>103</v>
      </c>
      <c r="E111" s="92" t="s">
        <v>991</v>
      </c>
      <c r="F111" s="92" t="s">
        <v>74</v>
      </c>
      <c r="G111" s="92" t="s">
        <v>78</v>
      </c>
      <c r="H111" s="93" t="s">
        <v>94</v>
      </c>
      <c r="I111" s="112">
        <v>1</v>
      </c>
    </row>
    <row r="112" spans="1:9" ht="11.25">
      <c r="A112" s="119" t="s">
        <v>669</v>
      </c>
      <c r="B112" s="92">
        <v>1729</v>
      </c>
      <c r="C112" s="91" t="s">
        <v>236</v>
      </c>
      <c r="D112" s="91" t="s">
        <v>237</v>
      </c>
      <c r="E112" s="92" t="s">
        <v>89</v>
      </c>
      <c r="F112" s="92" t="s">
        <v>74</v>
      </c>
      <c r="G112" s="92" t="s">
        <v>75</v>
      </c>
      <c r="H112" s="93" t="s">
        <v>150</v>
      </c>
      <c r="I112" s="112">
        <v>5</v>
      </c>
    </row>
    <row r="113" spans="1:9" ht="11.25">
      <c r="A113" s="119" t="s">
        <v>670</v>
      </c>
      <c r="B113" s="92">
        <v>1735</v>
      </c>
      <c r="C113" s="91" t="s">
        <v>300</v>
      </c>
      <c r="D113" s="91" t="s">
        <v>248</v>
      </c>
      <c r="E113" s="92" t="s">
        <v>392</v>
      </c>
      <c r="F113" s="92" t="s">
        <v>74</v>
      </c>
      <c r="G113" s="92" t="s">
        <v>75</v>
      </c>
      <c r="H113" s="93" t="s">
        <v>108</v>
      </c>
      <c r="I113" s="112" t="s">
        <v>89</v>
      </c>
    </row>
    <row r="114" spans="1:9" ht="11.25">
      <c r="A114" s="119" t="s">
        <v>671</v>
      </c>
      <c r="B114" s="92">
        <v>1771</v>
      </c>
      <c r="C114" s="91" t="s">
        <v>239</v>
      </c>
      <c r="D114" s="91" t="s">
        <v>107</v>
      </c>
      <c r="E114" s="92" t="s">
        <v>89</v>
      </c>
      <c r="F114" s="92" t="s">
        <v>74</v>
      </c>
      <c r="G114" s="92" t="s">
        <v>75</v>
      </c>
      <c r="H114" s="93" t="s">
        <v>108</v>
      </c>
      <c r="I114" s="112">
        <v>0</v>
      </c>
    </row>
    <row r="115" spans="1:9" ht="11.25">
      <c r="A115" s="119" t="s">
        <v>672</v>
      </c>
      <c r="B115" s="92">
        <v>1778</v>
      </c>
      <c r="C115" s="91" t="s">
        <v>240</v>
      </c>
      <c r="D115" s="91" t="s">
        <v>241</v>
      </c>
      <c r="E115" s="92" t="s">
        <v>425</v>
      </c>
      <c r="F115" s="92" t="s">
        <v>74</v>
      </c>
      <c r="G115" s="92" t="s">
        <v>75</v>
      </c>
      <c r="H115" s="93" t="s">
        <v>414</v>
      </c>
      <c r="I115" s="112" t="s">
        <v>89</v>
      </c>
    </row>
    <row r="116" spans="1:9" ht="11.25">
      <c r="A116" s="119" t="s">
        <v>673</v>
      </c>
      <c r="B116" s="92">
        <v>1780</v>
      </c>
      <c r="C116" s="91" t="s">
        <v>243</v>
      </c>
      <c r="D116" s="91" t="s">
        <v>192</v>
      </c>
      <c r="E116" s="92" t="s">
        <v>89</v>
      </c>
      <c r="F116" s="92" t="s">
        <v>74</v>
      </c>
      <c r="G116" s="92" t="s">
        <v>75</v>
      </c>
      <c r="H116" s="93" t="s">
        <v>414</v>
      </c>
      <c r="I116" s="112">
        <v>0</v>
      </c>
    </row>
    <row r="117" spans="1:9" ht="11.25">
      <c r="A117" s="119" t="s">
        <v>674</v>
      </c>
      <c r="B117" s="92">
        <v>1787</v>
      </c>
      <c r="C117" s="91" t="s">
        <v>451</v>
      </c>
      <c r="D117" s="91" t="s">
        <v>116</v>
      </c>
      <c r="E117" s="92" t="s">
        <v>89</v>
      </c>
      <c r="F117" s="92" t="s">
        <v>74</v>
      </c>
      <c r="G117" s="92" t="s">
        <v>78</v>
      </c>
      <c r="H117" s="93" t="s">
        <v>119</v>
      </c>
      <c r="I117" s="112">
        <v>5</v>
      </c>
    </row>
    <row r="118" spans="1:9" ht="11.25">
      <c r="A118" s="119" t="s">
        <v>675</v>
      </c>
      <c r="B118" s="92">
        <v>1791</v>
      </c>
      <c r="C118" s="91" t="s">
        <v>205</v>
      </c>
      <c r="D118" s="91" t="s">
        <v>206</v>
      </c>
      <c r="E118" s="92" t="s">
        <v>89</v>
      </c>
      <c r="F118" s="92" t="s">
        <v>74</v>
      </c>
      <c r="G118" s="92" t="s">
        <v>78</v>
      </c>
      <c r="H118" s="93" t="s">
        <v>94</v>
      </c>
      <c r="I118" s="112">
        <v>3</v>
      </c>
    </row>
    <row r="119" spans="1:9" ht="11.25">
      <c r="A119" s="119" t="s">
        <v>676</v>
      </c>
      <c r="B119" s="92">
        <v>1792</v>
      </c>
      <c r="C119" s="91" t="s">
        <v>452</v>
      </c>
      <c r="D119" s="91" t="s">
        <v>453</v>
      </c>
      <c r="E119" s="92" t="s">
        <v>991</v>
      </c>
      <c r="F119" s="92" t="s">
        <v>74</v>
      </c>
      <c r="G119" s="92" t="s">
        <v>78</v>
      </c>
      <c r="H119" s="93" t="s">
        <v>79</v>
      </c>
      <c r="I119" s="112">
        <v>4</v>
      </c>
    </row>
    <row r="120" spans="1:9" ht="11.25">
      <c r="A120" s="119" t="s">
        <v>677</v>
      </c>
      <c r="B120" s="92">
        <v>1799</v>
      </c>
      <c r="C120" s="91" t="s">
        <v>244</v>
      </c>
      <c r="D120" s="91" t="s">
        <v>114</v>
      </c>
      <c r="E120" s="92" t="s">
        <v>392</v>
      </c>
      <c r="F120" s="92" t="s">
        <v>74</v>
      </c>
      <c r="G120" s="92" t="s">
        <v>75</v>
      </c>
      <c r="H120" s="93" t="s">
        <v>82</v>
      </c>
      <c r="I120" s="112">
        <v>3</v>
      </c>
    </row>
    <row r="121" spans="1:9" ht="11.25">
      <c r="A121" s="119" t="s">
        <v>678</v>
      </c>
      <c r="B121" s="92">
        <v>1834</v>
      </c>
      <c r="C121" s="91" t="s">
        <v>246</v>
      </c>
      <c r="D121" s="91" t="s">
        <v>116</v>
      </c>
      <c r="E121" s="92" t="s">
        <v>89</v>
      </c>
      <c r="F121" s="92" t="s">
        <v>74</v>
      </c>
      <c r="G121" s="92" t="s">
        <v>78</v>
      </c>
      <c r="H121" s="93" t="s">
        <v>79</v>
      </c>
      <c r="I121" s="112">
        <v>4</v>
      </c>
    </row>
    <row r="122" spans="1:9" ht="11.25">
      <c r="A122" s="119" t="s">
        <v>679</v>
      </c>
      <c r="B122" s="92">
        <v>1858</v>
      </c>
      <c r="C122" s="91" t="s">
        <v>250</v>
      </c>
      <c r="D122" s="91" t="s">
        <v>84</v>
      </c>
      <c r="E122" s="92" t="s">
        <v>89</v>
      </c>
      <c r="F122" s="92" t="s">
        <v>74</v>
      </c>
      <c r="G122" s="92" t="s">
        <v>75</v>
      </c>
      <c r="H122" s="93" t="s">
        <v>414</v>
      </c>
      <c r="I122" s="112">
        <v>4</v>
      </c>
    </row>
    <row r="123" spans="1:9" ht="11.25">
      <c r="A123" s="119" t="s">
        <v>680</v>
      </c>
      <c r="B123" s="92">
        <v>1882</v>
      </c>
      <c r="C123" s="91" t="s">
        <v>251</v>
      </c>
      <c r="D123" s="91" t="s">
        <v>69</v>
      </c>
      <c r="E123" s="92" t="s">
        <v>89</v>
      </c>
      <c r="F123" s="92" t="s">
        <v>74</v>
      </c>
      <c r="G123" s="92" t="s">
        <v>75</v>
      </c>
      <c r="H123" s="93" t="s">
        <v>150</v>
      </c>
      <c r="I123" s="112">
        <v>3</v>
      </c>
    </row>
    <row r="124" spans="1:9" ht="11.25">
      <c r="A124" s="119" t="s">
        <v>681</v>
      </c>
      <c r="B124" s="92">
        <v>1914</v>
      </c>
      <c r="C124" s="91" t="s">
        <v>252</v>
      </c>
      <c r="D124" s="91" t="s">
        <v>135</v>
      </c>
      <c r="E124" s="92" t="s">
        <v>89</v>
      </c>
      <c r="F124" s="92" t="s">
        <v>74</v>
      </c>
      <c r="G124" s="92" t="s">
        <v>75</v>
      </c>
      <c r="H124" s="93" t="s">
        <v>433</v>
      </c>
      <c r="I124" s="112">
        <v>0</v>
      </c>
    </row>
    <row r="125" spans="1:9" ht="11.25">
      <c r="A125" s="119" t="s">
        <v>682</v>
      </c>
      <c r="B125" s="92">
        <v>1947</v>
      </c>
      <c r="C125" s="91" t="s">
        <v>396</v>
      </c>
      <c r="D125" s="91" t="s">
        <v>397</v>
      </c>
      <c r="E125" s="92" t="s">
        <v>392</v>
      </c>
      <c r="F125" s="92" t="s">
        <v>74</v>
      </c>
      <c r="G125" s="92" t="s">
        <v>75</v>
      </c>
      <c r="H125" s="93" t="s">
        <v>82</v>
      </c>
      <c r="I125" s="112">
        <v>0</v>
      </c>
    </row>
    <row r="126" spans="1:9" ht="11.25">
      <c r="A126" s="119" t="s">
        <v>683</v>
      </c>
      <c r="B126" s="92">
        <v>1952</v>
      </c>
      <c r="C126" s="91" t="s">
        <v>253</v>
      </c>
      <c r="D126" s="91" t="s">
        <v>107</v>
      </c>
      <c r="E126" s="92" t="s">
        <v>89</v>
      </c>
      <c r="F126" s="92" t="s">
        <v>74</v>
      </c>
      <c r="G126" s="92" t="s">
        <v>78</v>
      </c>
      <c r="H126" s="93" t="s">
        <v>79</v>
      </c>
      <c r="I126" s="112">
        <v>0</v>
      </c>
    </row>
    <row r="127" spans="1:9" ht="11.25">
      <c r="A127" s="119" t="s">
        <v>684</v>
      </c>
      <c r="B127" s="92">
        <v>1975</v>
      </c>
      <c r="C127" s="91" t="s">
        <v>93</v>
      </c>
      <c r="D127" s="91" t="s">
        <v>73</v>
      </c>
      <c r="E127" s="92" t="s">
        <v>89</v>
      </c>
      <c r="F127" s="92" t="s">
        <v>74</v>
      </c>
      <c r="G127" s="92" t="s">
        <v>75</v>
      </c>
      <c r="H127" s="93" t="s">
        <v>430</v>
      </c>
      <c r="I127" s="112">
        <v>5</v>
      </c>
    </row>
    <row r="128" spans="1:9" ht="11.25">
      <c r="A128" s="119" t="s">
        <v>685</v>
      </c>
      <c r="B128" s="92">
        <v>1983</v>
      </c>
      <c r="C128" s="91" t="s">
        <v>254</v>
      </c>
      <c r="D128" s="91" t="s">
        <v>116</v>
      </c>
      <c r="E128" s="92" t="s">
        <v>89</v>
      </c>
      <c r="F128" s="92" t="s">
        <v>74</v>
      </c>
      <c r="G128" s="92" t="s">
        <v>75</v>
      </c>
      <c r="H128" s="93" t="s">
        <v>108</v>
      </c>
      <c r="I128" s="112">
        <v>1</v>
      </c>
    </row>
    <row r="129" spans="1:9" ht="11.25">
      <c r="A129" s="119" t="s">
        <v>686</v>
      </c>
      <c r="B129" s="92">
        <v>2038</v>
      </c>
      <c r="C129" s="91" t="s">
        <v>255</v>
      </c>
      <c r="D129" s="91" t="s">
        <v>131</v>
      </c>
      <c r="E129" s="92" t="s">
        <v>89</v>
      </c>
      <c r="F129" s="92" t="s">
        <v>74</v>
      </c>
      <c r="G129" s="92" t="s">
        <v>78</v>
      </c>
      <c r="H129" s="93" t="s">
        <v>79</v>
      </c>
      <c r="I129" s="112">
        <v>2</v>
      </c>
    </row>
    <row r="130" spans="1:9" ht="11.25">
      <c r="A130" s="119" t="s">
        <v>687</v>
      </c>
      <c r="B130" s="92">
        <v>2047</v>
      </c>
      <c r="C130" s="91" t="s">
        <v>256</v>
      </c>
      <c r="D130" s="91" t="s">
        <v>107</v>
      </c>
      <c r="E130" s="92" t="s">
        <v>89</v>
      </c>
      <c r="F130" s="92" t="s">
        <v>74</v>
      </c>
      <c r="G130" s="92" t="s">
        <v>75</v>
      </c>
      <c r="H130" s="93" t="s">
        <v>414</v>
      </c>
      <c r="I130" s="112">
        <v>0</v>
      </c>
    </row>
    <row r="131" spans="1:9" ht="11.25">
      <c r="A131" s="119" t="s">
        <v>688</v>
      </c>
      <c r="B131" s="92">
        <v>2050</v>
      </c>
      <c r="C131" s="91" t="s">
        <v>253</v>
      </c>
      <c r="D131" s="91" t="s">
        <v>257</v>
      </c>
      <c r="E131" s="92" t="s">
        <v>89</v>
      </c>
      <c r="F131" s="92" t="s">
        <v>74</v>
      </c>
      <c r="G131" s="92" t="s">
        <v>78</v>
      </c>
      <c r="H131" s="93" t="s">
        <v>79</v>
      </c>
      <c r="I131" s="112">
        <v>5</v>
      </c>
    </row>
    <row r="132" spans="1:9" ht="11.25">
      <c r="A132" s="119" t="s">
        <v>689</v>
      </c>
      <c r="B132" s="92">
        <v>2055</v>
      </c>
      <c r="C132" s="91" t="s">
        <v>454</v>
      </c>
      <c r="D132" s="91" t="s">
        <v>199</v>
      </c>
      <c r="E132" s="92" t="s">
        <v>89</v>
      </c>
      <c r="F132" s="92"/>
      <c r="G132" s="92"/>
      <c r="H132" s="93"/>
      <c r="I132" s="112">
        <v>0</v>
      </c>
    </row>
    <row r="133" spans="1:9" ht="11.25">
      <c r="A133" s="119" t="s">
        <v>690</v>
      </c>
      <c r="B133" s="92">
        <v>2076</v>
      </c>
      <c r="C133" s="91" t="s">
        <v>227</v>
      </c>
      <c r="D133" s="91" t="s">
        <v>186</v>
      </c>
      <c r="E133" s="92" t="s">
        <v>89</v>
      </c>
      <c r="F133" s="92" t="s">
        <v>74</v>
      </c>
      <c r="G133" s="92" t="s">
        <v>75</v>
      </c>
      <c r="H133" s="93" t="s">
        <v>150</v>
      </c>
      <c r="I133" s="112">
        <v>1</v>
      </c>
    </row>
    <row r="134" spans="1:9" ht="11.25">
      <c r="A134" s="119" t="s">
        <v>691</v>
      </c>
      <c r="B134" s="92">
        <v>2106</v>
      </c>
      <c r="C134" s="91" t="s">
        <v>258</v>
      </c>
      <c r="D134" s="91" t="s">
        <v>117</v>
      </c>
      <c r="E134" s="92" t="s">
        <v>89</v>
      </c>
      <c r="F134" s="92" t="s">
        <v>74</v>
      </c>
      <c r="G134" s="92" t="s">
        <v>78</v>
      </c>
      <c r="H134" s="93" t="s">
        <v>94</v>
      </c>
      <c r="I134" s="112">
        <v>2</v>
      </c>
    </row>
    <row r="135" spans="1:9" ht="11.25">
      <c r="A135" s="119" t="s">
        <v>692</v>
      </c>
      <c r="B135" s="92">
        <v>2107</v>
      </c>
      <c r="C135" s="91" t="s">
        <v>399</v>
      </c>
      <c r="D135" s="91" t="s">
        <v>259</v>
      </c>
      <c r="E135" s="92" t="s">
        <v>991</v>
      </c>
      <c r="F135" s="92" t="s">
        <v>74</v>
      </c>
      <c r="G135" s="92" t="s">
        <v>75</v>
      </c>
      <c r="H135" s="93" t="s">
        <v>150</v>
      </c>
      <c r="I135" s="112" t="s">
        <v>89</v>
      </c>
    </row>
    <row r="136" spans="1:9" ht="11.25">
      <c r="A136" s="119" t="s">
        <v>693</v>
      </c>
      <c r="B136" s="92">
        <v>2108</v>
      </c>
      <c r="C136" s="91" t="s">
        <v>143</v>
      </c>
      <c r="D136" s="91" t="s">
        <v>260</v>
      </c>
      <c r="E136" s="92" t="s">
        <v>89</v>
      </c>
      <c r="F136" s="92"/>
      <c r="G136" s="92"/>
      <c r="H136" s="93" t="s">
        <v>455</v>
      </c>
      <c r="I136" s="112"/>
    </row>
    <row r="137" spans="1:9" ht="11.25">
      <c r="A137" s="119" t="s">
        <v>694</v>
      </c>
      <c r="B137" s="92">
        <v>2117</v>
      </c>
      <c r="C137" s="91" t="s">
        <v>262</v>
      </c>
      <c r="D137" s="91" t="s">
        <v>188</v>
      </c>
      <c r="E137" s="92" t="s">
        <v>89</v>
      </c>
      <c r="F137" s="92" t="s">
        <v>74</v>
      </c>
      <c r="G137" s="92" t="s">
        <v>78</v>
      </c>
      <c r="H137" s="93" t="s">
        <v>79</v>
      </c>
      <c r="I137" s="112">
        <v>1</v>
      </c>
    </row>
    <row r="138" spans="1:9" ht="11.25">
      <c r="A138" s="119" t="s">
        <v>695</v>
      </c>
      <c r="B138" s="92">
        <v>2130</v>
      </c>
      <c r="C138" s="91" t="s">
        <v>263</v>
      </c>
      <c r="D138" s="91" t="s">
        <v>91</v>
      </c>
      <c r="E138" s="92" t="s">
        <v>89</v>
      </c>
      <c r="F138" s="92" t="s">
        <v>74</v>
      </c>
      <c r="G138" s="92" t="s">
        <v>78</v>
      </c>
      <c r="H138" s="93" t="s">
        <v>119</v>
      </c>
      <c r="I138" s="112">
        <v>0</v>
      </c>
    </row>
    <row r="139" spans="1:9" ht="11.25">
      <c r="A139" s="119" t="s">
        <v>696</v>
      </c>
      <c r="B139" s="92">
        <v>2134</v>
      </c>
      <c r="C139" s="91" t="s">
        <v>264</v>
      </c>
      <c r="D139" s="91" t="s">
        <v>265</v>
      </c>
      <c r="E139" s="92" t="s">
        <v>89</v>
      </c>
      <c r="F139" s="92" t="s">
        <v>74</v>
      </c>
      <c r="G139" s="92" t="s">
        <v>75</v>
      </c>
      <c r="H139" s="93" t="s">
        <v>150</v>
      </c>
      <c r="I139" s="112">
        <v>0</v>
      </c>
    </row>
    <row r="140" spans="1:9" ht="11.25">
      <c r="A140" s="119" t="s">
        <v>697</v>
      </c>
      <c r="B140" s="92">
        <v>2147</v>
      </c>
      <c r="C140" s="91" t="s">
        <v>266</v>
      </c>
      <c r="D140" s="91" t="s">
        <v>116</v>
      </c>
      <c r="E140" s="92" t="s">
        <v>89</v>
      </c>
      <c r="F140" s="92" t="s">
        <v>74</v>
      </c>
      <c r="G140" s="92" t="s">
        <v>75</v>
      </c>
      <c r="H140" s="93" t="s">
        <v>108</v>
      </c>
      <c r="I140" s="112">
        <v>0</v>
      </c>
    </row>
    <row r="141" spans="1:9" ht="11.25">
      <c r="A141" s="119" t="s">
        <v>698</v>
      </c>
      <c r="B141" s="92">
        <v>2148</v>
      </c>
      <c r="C141" s="91" t="s">
        <v>134</v>
      </c>
      <c r="D141" s="91" t="s">
        <v>131</v>
      </c>
      <c r="E141" s="92" t="s">
        <v>89</v>
      </c>
      <c r="F141" s="92" t="s">
        <v>74</v>
      </c>
      <c r="G141" s="92" t="s">
        <v>75</v>
      </c>
      <c r="H141" s="93" t="s">
        <v>150</v>
      </c>
      <c r="I141" s="112">
        <v>2</v>
      </c>
    </row>
    <row r="142" spans="1:9" ht="11.25">
      <c r="A142" s="119" t="s">
        <v>699</v>
      </c>
      <c r="B142" s="92">
        <v>2164</v>
      </c>
      <c r="C142" s="91" t="s">
        <v>267</v>
      </c>
      <c r="D142" s="91" t="s">
        <v>69</v>
      </c>
      <c r="E142" s="92" t="s">
        <v>89</v>
      </c>
      <c r="F142" s="92" t="s">
        <v>74</v>
      </c>
      <c r="G142" s="92" t="s">
        <v>78</v>
      </c>
      <c r="H142" s="93" t="s">
        <v>105</v>
      </c>
      <c r="I142" s="112">
        <v>1</v>
      </c>
    </row>
    <row r="143" spans="1:9" ht="11.25">
      <c r="A143" s="119" t="s">
        <v>700</v>
      </c>
      <c r="B143" s="92">
        <v>2165</v>
      </c>
      <c r="C143" s="91" t="s">
        <v>183</v>
      </c>
      <c r="D143" s="91" t="s">
        <v>73</v>
      </c>
      <c r="E143" s="92" t="s">
        <v>89</v>
      </c>
      <c r="F143" s="92" t="s">
        <v>74</v>
      </c>
      <c r="G143" s="92" t="s">
        <v>78</v>
      </c>
      <c r="H143" s="93" t="s">
        <v>79</v>
      </c>
      <c r="I143" s="112">
        <v>5</v>
      </c>
    </row>
    <row r="144" spans="1:9" ht="11.25">
      <c r="A144" s="119" t="s">
        <v>701</v>
      </c>
      <c r="B144" s="92">
        <v>2246</v>
      </c>
      <c r="C144" s="91" t="s">
        <v>268</v>
      </c>
      <c r="D144" s="91" t="s">
        <v>117</v>
      </c>
      <c r="E144" s="92" t="s">
        <v>89</v>
      </c>
      <c r="F144" s="92" t="s">
        <v>74</v>
      </c>
      <c r="G144" s="92" t="s">
        <v>75</v>
      </c>
      <c r="H144" s="93" t="s">
        <v>108</v>
      </c>
      <c r="I144" s="112">
        <v>0</v>
      </c>
    </row>
    <row r="145" spans="1:9" ht="11.25">
      <c r="A145" s="119" t="s">
        <v>702</v>
      </c>
      <c r="B145" s="92">
        <v>2298</v>
      </c>
      <c r="C145" s="91" t="s">
        <v>232</v>
      </c>
      <c r="D145" s="91" t="s">
        <v>269</v>
      </c>
      <c r="E145" s="92" t="s">
        <v>991</v>
      </c>
      <c r="F145" s="92" t="s">
        <v>74</v>
      </c>
      <c r="G145" s="92" t="s">
        <v>75</v>
      </c>
      <c r="H145" s="93" t="s">
        <v>430</v>
      </c>
      <c r="I145" s="112">
        <v>0</v>
      </c>
    </row>
    <row r="146" spans="1:9" ht="11.25">
      <c r="A146" s="119" t="s">
        <v>703</v>
      </c>
      <c r="B146" s="92">
        <v>2318</v>
      </c>
      <c r="C146" s="91" t="s">
        <v>270</v>
      </c>
      <c r="D146" s="91" t="s">
        <v>271</v>
      </c>
      <c r="E146" s="92" t="s">
        <v>89</v>
      </c>
      <c r="F146" s="92" t="s">
        <v>74</v>
      </c>
      <c r="G146" s="92" t="s">
        <v>78</v>
      </c>
      <c r="H146" s="93" t="s">
        <v>119</v>
      </c>
      <c r="I146" s="112">
        <v>4</v>
      </c>
    </row>
    <row r="147" spans="1:9" ht="11.25">
      <c r="A147" s="119" t="s">
        <v>704</v>
      </c>
      <c r="B147" s="92">
        <v>2395</v>
      </c>
      <c r="C147" s="91" t="s">
        <v>273</v>
      </c>
      <c r="D147" s="91" t="s">
        <v>98</v>
      </c>
      <c r="E147" s="92" t="s">
        <v>424</v>
      </c>
      <c r="F147" s="92" t="s">
        <v>74</v>
      </c>
      <c r="G147" s="92" t="s">
        <v>78</v>
      </c>
      <c r="H147" s="93" t="s">
        <v>92</v>
      </c>
      <c r="I147" s="112">
        <v>5</v>
      </c>
    </row>
    <row r="148" spans="1:9" ht="11.25">
      <c r="A148" s="119" t="s">
        <v>705</v>
      </c>
      <c r="B148" s="92">
        <v>2396</v>
      </c>
      <c r="C148" s="91" t="s">
        <v>273</v>
      </c>
      <c r="D148" s="91" t="s">
        <v>73</v>
      </c>
      <c r="E148" s="92" t="s">
        <v>89</v>
      </c>
      <c r="F148" s="92" t="s">
        <v>74</v>
      </c>
      <c r="G148" s="92" t="s">
        <v>78</v>
      </c>
      <c r="H148" s="93" t="s">
        <v>92</v>
      </c>
      <c r="I148" s="112">
        <v>4</v>
      </c>
    </row>
    <row r="149" spans="1:9" ht="11.25">
      <c r="A149" s="119" t="s">
        <v>706</v>
      </c>
      <c r="B149" s="92">
        <v>2399</v>
      </c>
      <c r="C149" s="91" t="s">
        <v>275</v>
      </c>
      <c r="D149" s="91" t="s">
        <v>73</v>
      </c>
      <c r="E149" s="92" t="s">
        <v>89</v>
      </c>
      <c r="F149" s="92" t="s">
        <v>74</v>
      </c>
      <c r="G149" s="92" t="s">
        <v>78</v>
      </c>
      <c r="H149" s="93" t="s">
        <v>274</v>
      </c>
      <c r="I149" s="112">
        <v>5</v>
      </c>
    </row>
    <row r="150" spans="1:9" ht="11.25">
      <c r="A150" s="119" t="s">
        <v>707</v>
      </c>
      <c r="B150" s="92">
        <v>2402</v>
      </c>
      <c r="C150" s="91" t="s">
        <v>276</v>
      </c>
      <c r="D150" s="91" t="s">
        <v>117</v>
      </c>
      <c r="E150" s="92" t="s">
        <v>89</v>
      </c>
      <c r="F150" s="92" t="s">
        <v>74</v>
      </c>
      <c r="G150" s="92" t="s">
        <v>75</v>
      </c>
      <c r="H150" s="93" t="s">
        <v>274</v>
      </c>
      <c r="I150" s="112">
        <v>5</v>
      </c>
    </row>
    <row r="151" spans="1:9" ht="11.25">
      <c r="A151" s="119" t="s">
        <v>708</v>
      </c>
      <c r="B151" s="92">
        <v>2403</v>
      </c>
      <c r="C151" s="91" t="s">
        <v>277</v>
      </c>
      <c r="D151" s="91" t="s">
        <v>186</v>
      </c>
      <c r="E151" s="92" t="s">
        <v>89</v>
      </c>
      <c r="F151" s="92" t="s">
        <v>74</v>
      </c>
      <c r="G151" s="92" t="s">
        <v>78</v>
      </c>
      <c r="H151" s="93" t="s">
        <v>101</v>
      </c>
      <c r="I151" s="112">
        <v>3</v>
      </c>
    </row>
    <row r="152" spans="1:9" ht="11.25">
      <c r="A152" s="119" t="s">
        <v>709</v>
      </c>
      <c r="B152" s="92">
        <v>2472</v>
      </c>
      <c r="C152" s="91" t="s">
        <v>279</v>
      </c>
      <c r="D152" s="91" t="s">
        <v>111</v>
      </c>
      <c r="E152" s="92" t="s">
        <v>424</v>
      </c>
      <c r="F152" s="92" t="s">
        <v>74</v>
      </c>
      <c r="G152" s="92" t="s">
        <v>78</v>
      </c>
      <c r="H152" s="93" t="s">
        <v>101</v>
      </c>
      <c r="I152" s="112">
        <v>2</v>
      </c>
    </row>
    <row r="153" spans="1:9" ht="11.25">
      <c r="A153" s="119" t="s">
        <v>710</v>
      </c>
      <c r="B153" s="92">
        <v>2502</v>
      </c>
      <c r="C153" s="91" t="s">
        <v>280</v>
      </c>
      <c r="D153" s="91" t="s">
        <v>98</v>
      </c>
      <c r="E153" s="92" t="s">
        <v>392</v>
      </c>
      <c r="F153" s="92" t="s">
        <v>74</v>
      </c>
      <c r="G153" s="92" t="s">
        <v>78</v>
      </c>
      <c r="H153" s="93" t="s">
        <v>105</v>
      </c>
      <c r="I153" s="112">
        <v>2</v>
      </c>
    </row>
    <row r="154" spans="1:9" ht="11.25">
      <c r="A154" s="119" t="s">
        <v>711</v>
      </c>
      <c r="B154" s="92">
        <v>2503</v>
      </c>
      <c r="C154" s="91" t="s">
        <v>280</v>
      </c>
      <c r="D154" s="91" t="s">
        <v>229</v>
      </c>
      <c r="E154" s="92" t="s">
        <v>89</v>
      </c>
      <c r="F154" s="92" t="s">
        <v>74</v>
      </c>
      <c r="G154" s="92" t="s">
        <v>78</v>
      </c>
      <c r="H154" s="93" t="s">
        <v>105</v>
      </c>
      <c r="I154" s="112">
        <v>5</v>
      </c>
    </row>
    <row r="155" spans="1:9" ht="11.25">
      <c r="A155" s="119" t="s">
        <v>712</v>
      </c>
      <c r="B155" s="92">
        <v>2528</v>
      </c>
      <c r="C155" s="91" t="s">
        <v>155</v>
      </c>
      <c r="D155" s="91" t="s">
        <v>135</v>
      </c>
      <c r="E155" s="92" t="s">
        <v>89</v>
      </c>
      <c r="F155" s="92" t="s">
        <v>74</v>
      </c>
      <c r="G155" s="92" t="s">
        <v>75</v>
      </c>
      <c r="H155" s="93" t="s">
        <v>414</v>
      </c>
      <c r="I155" s="112">
        <v>0</v>
      </c>
    </row>
    <row r="156" spans="1:9" ht="11.25">
      <c r="A156" s="119" t="s">
        <v>713</v>
      </c>
      <c r="B156" s="92">
        <v>2535</v>
      </c>
      <c r="C156" s="91" t="s">
        <v>205</v>
      </c>
      <c r="D156" s="91" t="s">
        <v>73</v>
      </c>
      <c r="E156" s="92" t="s">
        <v>89</v>
      </c>
      <c r="F156" s="92" t="s">
        <v>74</v>
      </c>
      <c r="G156" s="92" t="s">
        <v>75</v>
      </c>
      <c r="H156" s="93" t="s">
        <v>465</v>
      </c>
      <c r="I156" s="112">
        <v>3</v>
      </c>
    </row>
    <row r="157" spans="1:9" ht="11.25">
      <c r="A157" s="119" t="s">
        <v>714</v>
      </c>
      <c r="B157" s="92">
        <v>2536</v>
      </c>
      <c r="C157" s="91" t="s">
        <v>281</v>
      </c>
      <c r="D157" s="91" t="s">
        <v>84</v>
      </c>
      <c r="E157" s="92" t="s">
        <v>392</v>
      </c>
      <c r="F157" s="92" t="s">
        <v>74</v>
      </c>
      <c r="G157" s="92" t="s">
        <v>75</v>
      </c>
      <c r="H157" s="93" t="s">
        <v>414</v>
      </c>
      <c r="I157" s="112">
        <v>3</v>
      </c>
    </row>
    <row r="158" spans="1:9" ht="11.25">
      <c r="A158" s="119" t="s">
        <v>715</v>
      </c>
      <c r="B158" s="92">
        <v>2560</v>
      </c>
      <c r="C158" s="91" t="s">
        <v>282</v>
      </c>
      <c r="D158" s="91" t="s">
        <v>91</v>
      </c>
      <c r="E158" s="92" t="s">
        <v>89</v>
      </c>
      <c r="F158" s="92" t="s">
        <v>74</v>
      </c>
      <c r="G158" s="92" t="s">
        <v>78</v>
      </c>
      <c r="H158" s="93" t="s">
        <v>119</v>
      </c>
      <c r="I158" s="112">
        <v>3</v>
      </c>
    </row>
    <row r="159" spans="1:9" ht="11.25">
      <c r="A159" s="119" t="s">
        <v>716</v>
      </c>
      <c r="B159" s="92">
        <v>2570</v>
      </c>
      <c r="C159" s="91" t="s">
        <v>283</v>
      </c>
      <c r="D159" s="91" t="s">
        <v>103</v>
      </c>
      <c r="E159" s="92" t="s">
        <v>991</v>
      </c>
      <c r="F159" s="92" t="s">
        <v>74</v>
      </c>
      <c r="G159" s="92" t="s">
        <v>78</v>
      </c>
      <c r="H159" s="93" t="s">
        <v>92</v>
      </c>
      <c r="I159" s="112">
        <v>3</v>
      </c>
    </row>
    <row r="160" spans="1:9" ht="11.25">
      <c r="A160" s="119" t="s">
        <v>717</v>
      </c>
      <c r="B160" s="92">
        <v>2573</v>
      </c>
      <c r="C160" s="91" t="s">
        <v>284</v>
      </c>
      <c r="D160" s="91" t="s">
        <v>91</v>
      </c>
      <c r="E160" s="92" t="s">
        <v>424</v>
      </c>
      <c r="F160" s="92" t="s">
        <v>74</v>
      </c>
      <c r="G160" s="92" t="s">
        <v>78</v>
      </c>
      <c r="H160" s="93" t="s">
        <v>94</v>
      </c>
      <c r="I160" s="112">
        <v>5</v>
      </c>
    </row>
    <row r="161" spans="1:9" ht="11.25">
      <c r="A161" s="119" t="s">
        <v>718</v>
      </c>
      <c r="B161" s="92">
        <v>2583</v>
      </c>
      <c r="C161" s="91" t="s">
        <v>285</v>
      </c>
      <c r="D161" s="91" t="s">
        <v>88</v>
      </c>
      <c r="E161" s="92" t="s">
        <v>89</v>
      </c>
      <c r="F161" s="92" t="s">
        <v>74</v>
      </c>
      <c r="G161" s="92" t="s">
        <v>75</v>
      </c>
      <c r="H161" s="93" t="s">
        <v>150</v>
      </c>
      <c r="I161" s="112">
        <v>30</v>
      </c>
    </row>
    <row r="162" spans="1:9" ht="11.25">
      <c r="A162" s="119" t="s">
        <v>719</v>
      </c>
      <c r="B162" s="92">
        <v>2589</v>
      </c>
      <c r="C162" s="91" t="s">
        <v>286</v>
      </c>
      <c r="D162" s="91" t="s">
        <v>287</v>
      </c>
      <c r="E162" s="92" t="s">
        <v>89</v>
      </c>
      <c r="F162" s="92" t="s">
        <v>74</v>
      </c>
      <c r="G162" s="92" t="s">
        <v>78</v>
      </c>
      <c r="H162" s="93" t="s">
        <v>101</v>
      </c>
      <c r="I162" s="112">
        <v>0</v>
      </c>
    </row>
    <row r="163" spans="1:9" ht="11.25">
      <c r="A163" s="119" t="s">
        <v>720</v>
      </c>
      <c r="B163" s="92">
        <v>2590</v>
      </c>
      <c r="C163" s="91" t="s">
        <v>288</v>
      </c>
      <c r="D163" s="91" t="s">
        <v>289</v>
      </c>
      <c r="E163" s="92" t="s">
        <v>991</v>
      </c>
      <c r="F163" s="92" t="s">
        <v>74</v>
      </c>
      <c r="G163" s="92" t="s">
        <v>78</v>
      </c>
      <c r="H163" s="93" t="s">
        <v>101</v>
      </c>
      <c r="I163" s="112">
        <v>4</v>
      </c>
    </row>
    <row r="164" spans="1:9" ht="11.25">
      <c r="A164" s="119" t="s">
        <v>721</v>
      </c>
      <c r="B164" s="92">
        <v>2592</v>
      </c>
      <c r="C164" s="91" t="s">
        <v>418</v>
      </c>
      <c r="D164" s="91" t="s">
        <v>419</v>
      </c>
      <c r="E164" s="92" t="s">
        <v>89</v>
      </c>
      <c r="F164" s="92" t="s">
        <v>74</v>
      </c>
      <c r="G164" s="92" t="s">
        <v>78</v>
      </c>
      <c r="H164" s="93" t="s">
        <v>101</v>
      </c>
      <c r="I164" s="112">
        <v>3</v>
      </c>
    </row>
    <row r="165" spans="1:9" ht="11.25">
      <c r="A165" s="119" t="s">
        <v>722</v>
      </c>
      <c r="B165" s="92">
        <v>2632</v>
      </c>
      <c r="C165" s="91" t="s">
        <v>290</v>
      </c>
      <c r="D165" s="91" t="s">
        <v>116</v>
      </c>
      <c r="E165" s="92" t="s">
        <v>392</v>
      </c>
      <c r="F165" s="92" t="s">
        <v>74</v>
      </c>
      <c r="G165" s="92" t="s">
        <v>75</v>
      </c>
      <c r="H165" s="93" t="s">
        <v>414</v>
      </c>
      <c r="I165" s="112">
        <v>0</v>
      </c>
    </row>
    <row r="166" spans="1:9" ht="11.25">
      <c r="A166" s="119" t="s">
        <v>723</v>
      </c>
      <c r="B166" s="92">
        <v>2637</v>
      </c>
      <c r="C166" s="91" t="s">
        <v>291</v>
      </c>
      <c r="D166" s="91" t="s">
        <v>121</v>
      </c>
      <c r="E166" s="92" t="s">
        <v>89</v>
      </c>
      <c r="F166" s="92"/>
      <c r="G166" s="92"/>
      <c r="H166" s="93" t="s">
        <v>431</v>
      </c>
      <c r="I166" s="112"/>
    </row>
    <row r="167" spans="1:9" ht="11.25">
      <c r="A167" s="119" t="s">
        <v>724</v>
      </c>
      <c r="B167" s="92">
        <v>2656</v>
      </c>
      <c r="C167" s="91" t="s">
        <v>151</v>
      </c>
      <c r="D167" s="91" t="s">
        <v>133</v>
      </c>
      <c r="E167" s="92" t="s">
        <v>395</v>
      </c>
      <c r="F167" s="92" t="s">
        <v>74</v>
      </c>
      <c r="G167" s="92" t="s">
        <v>78</v>
      </c>
      <c r="H167" s="93" t="s">
        <v>105</v>
      </c>
      <c r="I167" s="112">
        <v>1</v>
      </c>
    </row>
    <row r="168" spans="1:9" ht="11.25">
      <c r="A168" s="119" t="s">
        <v>725</v>
      </c>
      <c r="B168" s="92">
        <v>2679</v>
      </c>
      <c r="C168" s="91" t="s">
        <v>258</v>
      </c>
      <c r="D168" s="91" t="s">
        <v>265</v>
      </c>
      <c r="E168" s="92" t="s">
        <v>89</v>
      </c>
      <c r="F168" s="92" t="s">
        <v>74</v>
      </c>
      <c r="G168" s="92" t="s">
        <v>78</v>
      </c>
      <c r="H168" s="93" t="s">
        <v>94</v>
      </c>
      <c r="I168" s="112">
        <v>4</v>
      </c>
    </row>
    <row r="169" spans="1:9" ht="11.25">
      <c r="A169" s="119" t="s">
        <v>726</v>
      </c>
      <c r="B169" s="92">
        <v>2681</v>
      </c>
      <c r="C169" s="91" t="s">
        <v>292</v>
      </c>
      <c r="D169" s="91" t="s">
        <v>293</v>
      </c>
      <c r="E169" s="92" t="s">
        <v>89</v>
      </c>
      <c r="F169" s="92" t="s">
        <v>74</v>
      </c>
      <c r="G169" s="92" t="s">
        <v>75</v>
      </c>
      <c r="H169" s="93" t="s">
        <v>150</v>
      </c>
      <c r="I169" s="112">
        <v>0</v>
      </c>
    </row>
    <row r="170" spans="1:9" ht="11.25">
      <c r="A170" s="119" t="s">
        <v>727</v>
      </c>
      <c r="B170" s="92">
        <v>2684</v>
      </c>
      <c r="C170" s="91" t="s">
        <v>294</v>
      </c>
      <c r="D170" s="91" t="s">
        <v>73</v>
      </c>
      <c r="E170" s="92" t="s">
        <v>89</v>
      </c>
      <c r="F170" s="92" t="s">
        <v>74</v>
      </c>
      <c r="G170" s="92" t="s">
        <v>75</v>
      </c>
      <c r="H170" s="93" t="s">
        <v>161</v>
      </c>
      <c r="I170" s="112">
        <v>3</v>
      </c>
    </row>
    <row r="171" spans="1:9" ht="11.25">
      <c r="A171" s="119" t="s">
        <v>728</v>
      </c>
      <c r="B171" s="92">
        <v>2694</v>
      </c>
      <c r="C171" s="91" t="s">
        <v>295</v>
      </c>
      <c r="D171" s="91" t="s">
        <v>73</v>
      </c>
      <c r="E171" s="92" t="s">
        <v>89</v>
      </c>
      <c r="F171" s="92" t="s">
        <v>74</v>
      </c>
      <c r="G171" s="92" t="s">
        <v>78</v>
      </c>
      <c r="H171" s="93" t="s">
        <v>105</v>
      </c>
      <c r="I171" s="112">
        <v>4</v>
      </c>
    </row>
    <row r="172" spans="1:9" ht="11.25">
      <c r="A172" s="119" t="s">
        <v>729</v>
      </c>
      <c r="B172" s="92">
        <v>2703</v>
      </c>
      <c r="C172" s="91" t="s">
        <v>102</v>
      </c>
      <c r="D172" s="91" t="s">
        <v>296</v>
      </c>
      <c r="E172" s="92" t="s">
        <v>991</v>
      </c>
      <c r="F172" s="92" t="s">
        <v>74</v>
      </c>
      <c r="G172" s="92" t="s">
        <v>78</v>
      </c>
      <c r="H172" s="93" t="s">
        <v>438</v>
      </c>
      <c r="I172" s="112">
        <v>5</v>
      </c>
    </row>
    <row r="173" spans="1:9" ht="11.25">
      <c r="A173" s="119" t="s">
        <v>730</v>
      </c>
      <c r="B173" s="92">
        <v>2704</v>
      </c>
      <c r="C173" s="91" t="s">
        <v>297</v>
      </c>
      <c r="D173" s="91" t="s">
        <v>265</v>
      </c>
      <c r="E173" s="92" t="s">
        <v>89</v>
      </c>
      <c r="F173" s="92" t="s">
        <v>74</v>
      </c>
      <c r="G173" s="92" t="s">
        <v>78</v>
      </c>
      <c r="H173" s="93" t="s">
        <v>94</v>
      </c>
      <c r="I173" s="112">
        <v>0</v>
      </c>
    </row>
    <row r="174" spans="1:9" ht="11.25">
      <c r="A174" s="119" t="s">
        <v>731</v>
      </c>
      <c r="B174" s="92">
        <v>2705</v>
      </c>
      <c r="C174" s="91" t="s">
        <v>297</v>
      </c>
      <c r="D174" s="91" t="s">
        <v>73</v>
      </c>
      <c r="E174" s="92" t="s">
        <v>89</v>
      </c>
      <c r="F174" s="92" t="s">
        <v>74</v>
      </c>
      <c r="G174" s="92" t="s">
        <v>78</v>
      </c>
      <c r="H174" s="93" t="s">
        <v>94</v>
      </c>
      <c r="I174" s="112">
        <v>0</v>
      </c>
    </row>
    <row r="175" spans="1:9" ht="11.25">
      <c r="A175" s="119" t="s">
        <v>732</v>
      </c>
      <c r="B175" s="92">
        <v>2707</v>
      </c>
      <c r="C175" s="91" t="s">
        <v>298</v>
      </c>
      <c r="D175" s="91" t="s">
        <v>299</v>
      </c>
      <c r="E175" s="92" t="s">
        <v>991</v>
      </c>
      <c r="F175" s="92" t="s">
        <v>74</v>
      </c>
      <c r="G175" s="92" t="s">
        <v>75</v>
      </c>
      <c r="H175" s="93" t="s">
        <v>150</v>
      </c>
      <c r="I175" s="112">
        <v>5</v>
      </c>
    </row>
    <row r="176" spans="1:9" ht="11.25">
      <c r="A176" s="119" t="s">
        <v>733</v>
      </c>
      <c r="B176" s="92">
        <v>2730</v>
      </c>
      <c r="C176" s="91" t="s">
        <v>216</v>
      </c>
      <c r="D176" s="91" t="s">
        <v>107</v>
      </c>
      <c r="E176" s="92" t="s">
        <v>395</v>
      </c>
      <c r="F176" s="92" t="s">
        <v>74</v>
      </c>
      <c r="G176" s="92" t="s">
        <v>78</v>
      </c>
      <c r="H176" s="93" t="s">
        <v>79</v>
      </c>
      <c r="I176" s="112">
        <v>5</v>
      </c>
    </row>
    <row r="177" spans="1:9" ht="11.25">
      <c r="A177" s="119" t="s">
        <v>734</v>
      </c>
      <c r="B177" s="92">
        <v>2754</v>
      </c>
      <c r="C177" s="91" t="s">
        <v>302</v>
      </c>
      <c r="D177" s="91" t="s">
        <v>145</v>
      </c>
      <c r="E177" s="92" t="s">
        <v>89</v>
      </c>
      <c r="F177" s="92" t="s">
        <v>74</v>
      </c>
      <c r="G177" s="92" t="s">
        <v>75</v>
      </c>
      <c r="H177" s="93" t="s">
        <v>150</v>
      </c>
      <c r="I177" s="112">
        <v>0</v>
      </c>
    </row>
    <row r="178" spans="1:9" ht="11.25">
      <c r="A178" s="119" t="s">
        <v>735</v>
      </c>
      <c r="B178" s="92">
        <v>2757</v>
      </c>
      <c r="C178" s="91" t="s">
        <v>170</v>
      </c>
      <c r="D178" s="91" t="s">
        <v>81</v>
      </c>
      <c r="E178" s="92" t="s">
        <v>89</v>
      </c>
      <c r="F178" s="92" t="s">
        <v>74</v>
      </c>
      <c r="G178" s="92" t="s">
        <v>75</v>
      </c>
      <c r="H178" s="93" t="s">
        <v>150</v>
      </c>
      <c r="I178" s="112">
        <v>0</v>
      </c>
    </row>
    <row r="179" spans="1:9" ht="11.25">
      <c r="A179" s="119" t="s">
        <v>736</v>
      </c>
      <c r="B179" s="92">
        <v>2773</v>
      </c>
      <c r="C179" s="91" t="s">
        <v>180</v>
      </c>
      <c r="D179" s="91" t="s">
        <v>116</v>
      </c>
      <c r="E179" s="92" t="s">
        <v>89</v>
      </c>
      <c r="F179" s="92" t="s">
        <v>74</v>
      </c>
      <c r="G179" s="92" t="s">
        <v>75</v>
      </c>
      <c r="H179" s="93" t="s">
        <v>150</v>
      </c>
      <c r="I179" s="112">
        <v>2</v>
      </c>
    </row>
    <row r="180" spans="1:9" ht="11.25">
      <c r="A180" s="119" t="s">
        <v>737</v>
      </c>
      <c r="B180" s="92">
        <v>2774</v>
      </c>
      <c r="C180" s="91" t="s">
        <v>304</v>
      </c>
      <c r="D180" s="91" t="s">
        <v>305</v>
      </c>
      <c r="E180" s="92" t="s">
        <v>991</v>
      </c>
      <c r="F180" s="92" t="s">
        <v>74</v>
      </c>
      <c r="G180" s="92" t="s">
        <v>78</v>
      </c>
      <c r="H180" s="93" t="s">
        <v>105</v>
      </c>
      <c r="I180" s="112">
        <v>0</v>
      </c>
    </row>
    <row r="181" spans="1:9" ht="11.25">
      <c r="A181" s="119" t="s">
        <v>738</v>
      </c>
      <c r="B181" s="92">
        <v>2785</v>
      </c>
      <c r="C181" s="91" t="s">
        <v>306</v>
      </c>
      <c r="D181" s="91" t="s">
        <v>86</v>
      </c>
      <c r="E181" s="92" t="s">
        <v>392</v>
      </c>
      <c r="F181" s="92" t="s">
        <v>74</v>
      </c>
      <c r="G181" s="92" t="s">
        <v>78</v>
      </c>
      <c r="H181" s="93" t="s">
        <v>274</v>
      </c>
      <c r="I181" s="112">
        <v>0</v>
      </c>
    </row>
    <row r="182" spans="1:9" ht="11.25">
      <c r="A182" s="119" t="s">
        <v>739</v>
      </c>
      <c r="B182" s="92">
        <v>2789</v>
      </c>
      <c r="C182" s="91" t="s">
        <v>307</v>
      </c>
      <c r="D182" s="91" t="s">
        <v>223</v>
      </c>
      <c r="E182" s="92" t="s">
        <v>443</v>
      </c>
      <c r="F182" s="92" t="s">
        <v>74</v>
      </c>
      <c r="G182" s="92" t="s">
        <v>78</v>
      </c>
      <c r="H182" s="93" t="s">
        <v>94</v>
      </c>
      <c r="I182" s="112" t="s">
        <v>89</v>
      </c>
    </row>
    <row r="183" spans="1:9" ht="11.25">
      <c r="A183" s="119" t="s">
        <v>740</v>
      </c>
      <c r="B183" s="92">
        <v>2817</v>
      </c>
      <c r="C183" s="91" t="s">
        <v>309</v>
      </c>
      <c r="D183" s="91" t="s">
        <v>81</v>
      </c>
      <c r="E183" s="92" t="s">
        <v>392</v>
      </c>
      <c r="F183" s="92" t="s">
        <v>74</v>
      </c>
      <c r="G183" s="92" t="s">
        <v>75</v>
      </c>
      <c r="H183" s="93" t="s">
        <v>150</v>
      </c>
      <c r="I183" s="112">
        <v>2</v>
      </c>
    </row>
    <row r="184" spans="1:9" ht="11.25">
      <c r="A184" s="119" t="s">
        <v>741</v>
      </c>
      <c r="B184" s="92">
        <v>2826</v>
      </c>
      <c r="C184" s="91" t="s">
        <v>515</v>
      </c>
      <c r="D184" s="91" t="s">
        <v>73</v>
      </c>
      <c r="E184" s="92" t="s">
        <v>89</v>
      </c>
      <c r="F184" s="92" t="s">
        <v>74</v>
      </c>
      <c r="G184" s="92" t="s">
        <v>78</v>
      </c>
      <c r="H184" s="93" t="s">
        <v>87</v>
      </c>
      <c r="I184" s="112">
        <v>0</v>
      </c>
    </row>
    <row r="185" spans="1:9" ht="11.25">
      <c r="A185" s="119" t="s">
        <v>742</v>
      </c>
      <c r="B185" s="92">
        <v>2828</v>
      </c>
      <c r="C185" s="91" t="s">
        <v>310</v>
      </c>
      <c r="D185" s="91" t="s">
        <v>81</v>
      </c>
      <c r="E185" s="92" t="s">
        <v>89</v>
      </c>
      <c r="F185" s="92" t="s">
        <v>74</v>
      </c>
      <c r="G185" s="92" t="s">
        <v>75</v>
      </c>
      <c r="H185" s="93" t="s">
        <v>430</v>
      </c>
      <c r="I185" s="112">
        <v>0</v>
      </c>
    </row>
    <row r="186" spans="1:9" ht="11.25">
      <c r="A186" s="119" t="s">
        <v>743</v>
      </c>
      <c r="B186" s="92">
        <v>2829</v>
      </c>
      <c r="C186" s="91" t="s">
        <v>310</v>
      </c>
      <c r="D186" s="91" t="s">
        <v>107</v>
      </c>
      <c r="E186" s="92" t="s">
        <v>89</v>
      </c>
      <c r="F186" s="92" t="s">
        <v>74</v>
      </c>
      <c r="G186" s="92" t="s">
        <v>75</v>
      </c>
      <c r="H186" s="93" t="s">
        <v>430</v>
      </c>
      <c r="I186" s="112">
        <v>0</v>
      </c>
    </row>
    <row r="187" spans="1:9" ht="11.25">
      <c r="A187" s="119" t="s">
        <v>744</v>
      </c>
      <c r="B187" s="92">
        <v>2832</v>
      </c>
      <c r="C187" s="91" t="s">
        <v>204</v>
      </c>
      <c r="D187" s="91" t="s">
        <v>186</v>
      </c>
      <c r="E187" s="92" t="s">
        <v>392</v>
      </c>
      <c r="F187" s="92" t="s">
        <v>74</v>
      </c>
      <c r="G187" s="92" t="s">
        <v>75</v>
      </c>
      <c r="H187" s="93" t="s">
        <v>150</v>
      </c>
      <c r="I187" s="112">
        <v>3</v>
      </c>
    </row>
    <row r="188" spans="1:9" ht="11.25">
      <c r="A188" s="119" t="s">
        <v>745</v>
      </c>
      <c r="B188" s="127">
        <v>2856</v>
      </c>
      <c r="C188" s="117" t="s">
        <v>516</v>
      </c>
      <c r="D188" s="117" t="s">
        <v>81</v>
      </c>
      <c r="E188" s="127" t="s">
        <v>89</v>
      </c>
      <c r="F188" s="127" t="s">
        <v>74</v>
      </c>
      <c r="G188" s="128" t="s">
        <v>78</v>
      </c>
      <c r="H188" s="118" t="s">
        <v>87</v>
      </c>
      <c r="I188" s="126">
        <v>0</v>
      </c>
    </row>
    <row r="189" spans="1:9" ht="11.25">
      <c r="A189" s="119" t="s">
        <v>746</v>
      </c>
      <c r="B189" s="92">
        <v>2857</v>
      </c>
      <c r="C189" s="91" t="s">
        <v>312</v>
      </c>
      <c r="D189" s="91" t="s">
        <v>229</v>
      </c>
      <c r="E189" s="92" t="s">
        <v>395</v>
      </c>
      <c r="F189" s="92" t="s">
        <v>74</v>
      </c>
      <c r="G189" s="92" t="s">
        <v>78</v>
      </c>
      <c r="H189" s="93" t="s">
        <v>79</v>
      </c>
      <c r="I189" s="112">
        <v>1</v>
      </c>
    </row>
    <row r="190" spans="1:9" ht="11.25">
      <c r="A190" s="119" t="s">
        <v>747</v>
      </c>
      <c r="B190" s="92">
        <v>2858</v>
      </c>
      <c r="C190" s="91" t="s">
        <v>312</v>
      </c>
      <c r="D190" s="91" t="s">
        <v>129</v>
      </c>
      <c r="E190" s="92" t="s">
        <v>398</v>
      </c>
      <c r="F190" s="92" t="s">
        <v>74</v>
      </c>
      <c r="G190" s="92" t="s">
        <v>78</v>
      </c>
      <c r="H190" s="93" t="s">
        <v>79</v>
      </c>
      <c r="I190" s="112" t="s">
        <v>89</v>
      </c>
    </row>
    <row r="191" spans="1:9" ht="11.25">
      <c r="A191" s="119" t="s">
        <v>748</v>
      </c>
      <c r="B191" s="92">
        <v>2859</v>
      </c>
      <c r="C191" s="91" t="s">
        <v>313</v>
      </c>
      <c r="D191" s="91" t="s">
        <v>314</v>
      </c>
      <c r="E191" s="92" t="s">
        <v>991</v>
      </c>
      <c r="F191" s="92" t="s">
        <v>74</v>
      </c>
      <c r="G191" s="92" t="s">
        <v>78</v>
      </c>
      <c r="H191" s="93" t="s">
        <v>79</v>
      </c>
      <c r="I191" s="112" t="s">
        <v>89</v>
      </c>
    </row>
    <row r="192" spans="1:9" ht="11.25">
      <c r="A192" s="119" t="s">
        <v>749</v>
      </c>
      <c r="B192" s="92">
        <v>2860</v>
      </c>
      <c r="C192" s="91" t="s">
        <v>315</v>
      </c>
      <c r="D192" s="91" t="s">
        <v>316</v>
      </c>
      <c r="E192" s="92" t="s">
        <v>443</v>
      </c>
      <c r="F192" s="92" t="s">
        <v>74</v>
      </c>
      <c r="G192" s="92" t="s">
        <v>78</v>
      </c>
      <c r="H192" s="93" t="s">
        <v>79</v>
      </c>
      <c r="I192" s="112">
        <v>0</v>
      </c>
    </row>
    <row r="193" spans="1:9" ht="11.25">
      <c r="A193" s="119" t="s">
        <v>750</v>
      </c>
      <c r="B193" s="127">
        <v>2861</v>
      </c>
      <c r="C193" s="117" t="s">
        <v>184</v>
      </c>
      <c r="D193" s="117" t="s">
        <v>188</v>
      </c>
      <c r="E193" s="127" t="s">
        <v>395</v>
      </c>
      <c r="F193" s="127" t="s">
        <v>74</v>
      </c>
      <c r="G193" s="128" t="s">
        <v>78</v>
      </c>
      <c r="H193" s="93" t="s">
        <v>79</v>
      </c>
      <c r="I193" s="126">
        <v>0</v>
      </c>
    </row>
    <row r="194" spans="1:9" ht="11.25">
      <c r="A194" s="119" t="s">
        <v>751</v>
      </c>
      <c r="B194" s="92">
        <v>2868</v>
      </c>
      <c r="C194" s="91" t="s">
        <v>317</v>
      </c>
      <c r="D194" s="91" t="s">
        <v>318</v>
      </c>
      <c r="E194" s="92" t="s">
        <v>991</v>
      </c>
      <c r="F194" s="92" t="s">
        <v>74</v>
      </c>
      <c r="G194" s="92" t="s">
        <v>78</v>
      </c>
      <c r="H194" s="93" t="s">
        <v>119</v>
      </c>
      <c r="I194" s="112">
        <v>0</v>
      </c>
    </row>
    <row r="195" spans="1:9" ht="11.25">
      <c r="A195" s="119" t="s">
        <v>752</v>
      </c>
      <c r="B195" s="92">
        <v>2879</v>
      </c>
      <c r="C195" s="91" t="s">
        <v>319</v>
      </c>
      <c r="D195" s="91" t="s">
        <v>210</v>
      </c>
      <c r="E195" s="92" t="s">
        <v>991</v>
      </c>
      <c r="F195" s="92" t="s">
        <v>74</v>
      </c>
      <c r="G195" s="92" t="s">
        <v>75</v>
      </c>
      <c r="H195" s="93" t="s">
        <v>517</v>
      </c>
      <c r="I195" s="112">
        <v>3</v>
      </c>
    </row>
    <row r="196" spans="1:9" ht="11.25">
      <c r="A196" s="119" t="s">
        <v>753</v>
      </c>
      <c r="B196" s="92">
        <v>2880</v>
      </c>
      <c r="C196" s="91" t="s">
        <v>320</v>
      </c>
      <c r="D196" s="91" t="s">
        <v>316</v>
      </c>
      <c r="E196" s="92" t="s">
        <v>991</v>
      </c>
      <c r="F196" s="92" t="s">
        <v>74</v>
      </c>
      <c r="G196" s="92" t="s">
        <v>75</v>
      </c>
      <c r="H196" s="93" t="s">
        <v>150</v>
      </c>
      <c r="I196" s="112">
        <v>3</v>
      </c>
    </row>
    <row r="197" spans="1:9" ht="11.25">
      <c r="A197" s="119" t="s">
        <v>754</v>
      </c>
      <c r="B197" s="92">
        <v>2881</v>
      </c>
      <c r="C197" s="91" t="s">
        <v>321</v>
      </c>
      <c r="D197" s="91" t="s">
        <v>278</v>
      </c>
      <c r="E197" s="92" t="s">
        <v>991</v>
      </c>
      <c r="F197" s="92" t="s">
        <v>74</v>
      </c>
      <c r="G197" s="92" t="s">
        <v>75</v>
      </c>
      <c r="H197" s="93" t="s">
        <v>430</v>
      </c>
      <c r="I197" s="112">
        <v>0</v>
      </c>
    </row>
    <row r="198" spans="1:9" ht="11.25">
      <c r="A198" s="119" t="s">
        <v>755</v>
      </c>
      <c r="B198" s="92">
        <v>2882</v>
      </c>
      <c r="C198" s="91" t="s">
        <v>322</v>
      </c>
      <c r="D198" s="91" t="s">
        <v>86</v>
      </c>
      <c r="E198" s="92" t="s">
        <v>89</v>
      </c>
      <c r="F198" s="92" t="s">
        <v>74</v>
      </c>
      <c r="G198" s="92" t="s">
        <v>75</v>
      </c>
      <c r="H198" s="93" t="s">
        <v>430</v>
      </c>
      <c r="I198" s="112">
        <v>0</v>
      </c>
    </row>
    <row r="199" spans="1:9" ht="11.25">
      <c r="A199" s="119" t="s">
        <v>756</v>
      </c>
      <c r="B199" s="92">
        <v>2883</v>
      </c>
      <c r="C199" s="91" t="s">
        <v>421</v>
      </c>
      <c r="D199" s="91" t="s">
        <v>86</v>
      </c>
      <c r="E199" s="92" t="s">
        <v>89</v>
      </c>
      <c r="F199" s="92" t="s">
        <v>74</v>
      </c>
      <c r="G199" s="92" t="s">
        <v>75</v>
      </c>
      <c r="H199" s="93" t="s">
        <v>150</v>
      </c>
      <c r="I199" s="112">
        <v>2</v>
      </c>
    </row>
    <row r="200" spans="1:9" ht="11.25">
      <c r="A200" s="119" t="s">
        <v>757</v>
      </c>
      <c r="B200" s="92">
        <v>2884</v>
      </c>
      <c r="C200" s="91" t="s">
        <v>518</v>
      </c>
      <c r="D200" s="91" t="s">
        <v>235</v>
      </c>
      <c r="E200" s="92" t="s">
        <v>991</v>
      </c>
      <c r="F200" s="92" t="s">
        <v>74</v>
      </c>
      <c r="G200" s="92" t="s">
        <v>75</v>
      </c>
      <c r="H200" s="93" t="s">
        <v>517</v>
      </c>
      <c r="I200" s="112">
        <v>0</v>
      </c>
    </row>
    <row r="201" spans="1:9" ht="11.25">
      <c r="A201" s="119" t="s">
        <v>758</v>
      </c>
      <c r="B201" s="92">
        <v>2885</v>
      </c>
      <c r="C201" s="91" t="s">
        <v>519</v>
      </c>
      <c r="D201" s="91" t="s">
        <v>135</v>
      </c>
      <c r="E201" s="92" t="s">
        <v>392</v>
      </c>
      <c r="F201" s="92" t="s">
        <v>74</v>
      </c>
      <c r="G201" s="92" t="s">
        <v>75</v>
      </c>
      <c r="H201" s="93" t="s">
        <v>517</v>
      </c>
      <c r="I201" s="112">
        <v>0</v>
      </c>
    </row>
    <row r="202" spans="1:9" ht="11.25">
      <c r="A202" s="119" t="s">
        <v>759</v>
      </c>
      <c r="B202" s="92">
        <v>2886</v>
      </c>
      <c r="C202" s="91" t="s">
        <v>323</v>
      </c>
      <c r="D202" s="91" t="s">
        <v>172</v>
      </c>
      <c r="E202" s="92" t="s">
        <v>991</v>
      </c>
      <c r="F202" s="92" t="s">
        <v>74</v>
      </c>
      <c r="G202" s="92" t="s">
        <v>75</v>
      </c>
      <c r="H202" s="93" t="s">
        <v>150</v>
      </c>
      <c r="I202" s="112">
        <v>5</v>
      </c>
    </row>
    <row r="203" spans="1:9" ht="11.25">
      <c r="A203" s="119" t="s">
        <v>760</v>
      </c>
      <c r="B203" s="92">
        <v>2887</v>
      </c>
      <c r="C203" s="91" t="s">
        <v>324</v>
      </c>
      <c r="D203" s="91" t="s">
        <v>265</v>
      </c>
      <c r="E203" s="92" t="s">
        <v>398</v>
      </c>
      <c r="F203" s="92" t="s">
        <v>74</v>
      </c>
      <c r="G203" s="92" t="s">
        <v>75</v>
      </c>
      <c r="H203" s="93" t="s">
        <v>430</v>
      </c>
      <c r="I203" s="112">
        <v>0</v>
      </c>
    </row>
    <row r="204" spans="1:9" ht="11.25">
      <c r="A204" s="119" t="s">
        <v>761</v>
      </c>
      <c r="B204" s="92">
        <v>2888</v>
      </c>
      <c r="C204" s="91" t="s">
        <v>325</v>
      </c>
      <c r="D204" s="91" t="s">
        <v>188</v>
      </c>
      <c r="E204" s="92" t="s">
        <v>89</v>
      </c>
      <c r="F204" s="92" t="s">
        <v>74</v>
      </c>
      <c r="G204" s="92" t="s">
        <v>75</v>
      </c>
      <c r="H204" s="93" t="s">
        <v>430</v>
      </c>
      <c r="I204" s="112">
        <v>0</v>
      </c>
    </row>
    <row r="205" spans="1:9" ht="11.25">
      <c r="A205" s="119" t="s">
        <v>762</v>
      </c>
      <c r="B205" s="127">
        <v>2891</v>
      </c>
      <c r="C205" s="117" t="s">
        <v>520</v>
      </c>
      <c r="D205" s="117" t="s">
        <v>116</v>
      </c>
      <c r="E205" s="127" t="s">
        <v>89</v>
      </c>
      <c r="F205" s="127" t="s">
        <v>74</v>
      </c>
      <c r="G205" s="128" t="s">
        <v>78</v>
      </c>
      <c r="H205" s="118" t="s">
        <v>105</v>
      </c>
      <c r="I205" s="126">
        <v>0</v>
      </c>
    </row>
    <row r="206" spans="1:9" ht="11.25">
      <c r="A206" s="119" t="s">
        <v>763</v>
      </c>
      <c r="B206" s="127">
        <v>2892</v>
      </c>
      <c r="C206" s="117" t="s">
        <v>521</v>
      </c>
      <c r="D206" s="117" t="s">
        <v>427</v>
      </c>
      <c r="E206" s="127" t="s">
        <v>991</v>
      </c>
      <c r="F206" s="127" t="s">
        <v>74</v>
      </c>
      <c r="G206" s="128" t="s">
        <v>78</v>
      </c>
      <c r="H206" s="118" t="s">
        <v>105</v>
      </c>
      <c r="I206" s="126">
        <v>1</v>
      </c>
    </row>
    <row r="207" spans="1:9" ht="11.25">
      <c r="A207" s="119" t="s">
        <v>764</v>
      </c>
      <c r="B207" s="92">
        <v>2893</v>
      </c>
      <c r="C207" s="91" t="s">
        <v>326</v>
      </c>
      <c r="D207" s="91" t="s">
        <v>199</v>
      </c>
      <c r="E207" s="92" t="s">
        <v>398</v>
      </c>
      <c r="F207" s="92" t="s">
        <v>74</v>
      </c>
      <c r="G207" s="92" t="s">
        <v>75</v>
      </c>
      <c r="H207" s="93" t="s">
        <v>161</v>
      </c>
      <c r="I207" s="112">
        <v>0</v>
      </c>
    </row>
    <row r="208" spans="1:9" ht="11.25">
      <c r="A208" s="119" t="s">
        <v>765</v>
      </c>
      <c r="B208" s="92">
        <v>2894</v>
      </c>
      <c r="C208" s="91" t="s">
        <v>326</v>
      </c>
      <c r="D208" s="91" t="s">
        <v>88</v>
      </c>
      <c r="E208" s="92" t="s">
        <v>89</v>
      </c>
      <c r="F208" s="92" t="s">
        <v>74</v>
      </c>
      <c r="G208" s="92" t="s">
        <v>75</v>
      </c>
      <c r="H208" s="93" t="s">
        <v>161</v>
      </c>
      <c r="I208" s="112">
        <v>0</v>
      </c>
    </row>
    <row r="209" spans="1:9" ht="11.25">
      <c r="A209" s="119" t="s">
        <v>766</v>
      </c>
      <c r="B209" s="92">
        <v>2915</v>
      </c>
      <c r="C209" s="91" t="s">
        <v>327</v>
      </c>
      <c r="D209" s="91" t="s">
        <v>308</v>
      </c>
      <c r="E209" s="92" t="s">
        <v>89</v>
      </c>
      <c r="F209" s="92" t="s">
        <v>74</v>
      </c>
      <c r="G209" s="92" t="s">
        <v>75</v>
      </c>
      <c r="H209" s="93" t="s">
        <v>161</v>
      </c>
      <c r="I209" s="112">
        <v>2</v>
      </c>
    </row>
    <row r="210" spans="1:9" ht="11.25">
      <c r="A210" s="119" t="s">
        <v>767</v>
      </c>
      <c r="B210" s="92">
        <v>2917</v>
      </c>
      <c r="C210" s="91" t="s">
        <v>328</v>
      </c>
      <c r="D210" s="91" t="s">
        <v>73</v>
      </c>
      <c r="E210" s="92" t="s">
        <v>398</v>
      </c>
      <c r="F210" s="92" t="s">
        <v>74</v>
      </c>
      <c r="G210" s="92" t="s">
        <v>78</v>
      </c>
      <c r="H210" s="93" t="s">
        <v>119</v>
      </c>
      <c r="I210" s="112">
        <v>0</v>
      </c>
    </row>
    <row r="211" spans="1:9" ht="11.25">
      <c r="A211" s="119" t="s">
        <v>768</v>
      </c>
      <c r="B211" s="92">
        <v>2918</v>
      </c>
      <c r="C211" s="91" t="s">
        <v>329</v>
      </c>
      <c r="D211" s="91" t="s">
        <v>296</v>
      </c>
      <c r="E211" s="92" t="s">
        <v>425</v>
      </c>
      <c r="F211" s="92" t="s">
        <v>74</v>
      </c>
      <c r="G211" s="92" t="s">
        <v>78</v>
      </c>
      <c r="H211" s="93" t="s">
        <v>119</v>
      </c>
      <c r="I211" s="112">
        <v>4</v>
      </c>
    </row>
    <row r="212" spans="1:9" ht="11.25">
      <c r="A212" s="119" t="s">
        <v>769</v>
      </c>
      <c r="B212" s="92">
        <v>2932</v>
      </c>
      <c r="C212" s="91" t="s">
        <v>330</v>
      </c>
      <c r="D212" s="91" t="s">
        <v>107</v>
      </c>
      <c r="E212" s="92" t="s">
        <v>89</v>
      </c>
      <c r="F212" s="92" t="s">
        <v>74</v>
      </c>
      <c r="G212" s="92" t="s">
        <v>78</v>
      </c>
      <c r="H212" s="93" t="s">
        <v>105</v>
      </c>
      <c r="I212" s="112">
        <v>4</v>
      </c>
    </row>
    <row r="213" spans="1:9" ht="11.25">
      <c r="A213" s="119" t="s">
        <v>770</v>
      </c>
      <c r="B213" s="92">
        <v>2933</v>
      </c>
      <c r="C213" s="91" t="s">
        <v>331</v>
      </c>
      <c r="D213" s="91" t="s">
        <v>188</v>
      </c>
      <c r="E213" s="92" t="s">
        <v>89</v>
      </c>
      <c r="F213" s="92" t="s">
        <v>74</v>
      </c>
      <c r="G213" s="92" t="s">
        <v>78</v>
      </c>
      <c r="H213" s="93" t="s">
        <v>105</v>
      </c>
      <c r="I213" s="112">
        <v>3</v>
      </c>
    </row>
    <row r="214" spans="1:9" ht="11.25">
      <c r="A214" s="119" t="s">
        <v>771</v>
      </c>
      <c r="B214" s="92">
        <v>2934</v>
      </c>
      <c r="C214" s="91" t="s">
        <v>97</v>
      </c>
      <c r="D214" s="91" t="s">
        <v>249</v>
      </c>
      <c r="E214" s="92" t="s">
        <v>89</v>
      </c>
      <c r="F214" s="92" t="s">
        <v>74</v>
      </c>
      <c r="G214" s="92" t="s">
        <v>78</v>
      </c>
      <c r="H214" s="93" t="s">
        <v>105</v>
      </c>
      <c r="I214" s="112">
        <v>0</v>
      </c>
    </row>
    <row r="215" spans="1:9" ht="11.25">
      <c r="A215" s="119" t="s">
        <v>772</v>
      </c>
      <c r="B215" s="92">
        <v>2939</v>
      </c>
      <c r="C215" s="91" t="s">
        <v>332</v>
      </c>
      <c r="D215" s="91" t="s">
        <v>242</v>
      </c>
      <c r="E215" s="92" t="s">
        <v>991</v>
      </c>
      <c r="F215" s="92" t="s">
        <v>74</v>
      </c>
      <c r="G215" s="92" t="s">
        <v>75</v>
      </c>
      <c r="H215" s="93" t="s">
        <v>150</v>
      </c>
      <c r="I215" s="112">
        <v>0</v>
      </c>
    </row>
    <row r="216" spans="1:9" ht="11.25">
      <c r="A216" s="119" t="s">
        <v>773</v>
      </c>
      <c r="B216" s="127">
        <v>2941</v>
      </c>
      <c r="C216" s="117" t="s">
        <v>522</v>
      </c>
      <c r="D216" s="117" t="s">
        <v>299</v>
      </c>
      <c r="E216" s="127" t="s">
        <v>443</v>
      </c>
      <c r="F216" s="127" t="s">
        <v>74</v>
      </c>
      <c r="G216" s="128" t="s">
        <v>75</v>
      </c>
      <c r="H216" s="118" t="s">
        <v>433</v>
      </c>
      <c r="I216" s="126">
        <v>0</v>
      </c>
    </row>
    <row r="217" spans="1:9" ht="11.25">
      <c r="A217" s="119" t="s">
        <v>774</v>
      </c>
      <c r="B217" s="127">
        <v>2943</v>
      </c>
      <c r="C217" s="117" t="s">
        <v>523</v>
      </c>
      <c r="D217" s="117" t="s">
        <v>340</v>
      </c>
      <c r="E217" s="127" t="s">
        <v>435</v>
      </c>
      <c r="F217" s="127" t="s">
        <v>74</v>
      </c>
      <c r="G217" s="128" t="s">
        <v>75</v>
      </c>
      <c r="H217" s="118" t="s">
        <v>433</v>
      </c>
      <c r="I217" s="126">
        <v>0</v>
      </c>
    </row>
    <row r="218" spans="1:9" ht="11.25">
      <c r="A218" s="119" t="s">
        <v>775</v>
      </c>
      <c r="B218" s="127">
        <v>2952</v>
      </c>
      <c r="C218" s="117" t="s">
        <v>524</v>
      </c>
      <c r="D218" s="117" t="s">
        <v>186</v>
      </c>
      <c r="E218" s="127" t="s">
        <v>89</v>
      </c>
      <c r="F218" s="127" t="s">
        <v>74</v>
      </c>
      <c r="G218" s="128" t="s">
        <v>78</v>
      </c>
      <c r="H218" s="118" t="s">
        <v>94</v>
      </c>
      <c r="I218" s="126">
        <v>0</v>
      </c>
    </row>
    <row r="219" spans="1:9" ht="11.25">
      <c r="A219" s="119" t="s">
        <v>776</v>
      </c>
      <c r="B219" s="127">
        <v>2953</v>
      </c>
      <c r="C219" s="117" t="s">
        <v>525</v>
      </c>
      <c r="D219" s="117" t="s">
        <v>464</v>
      </c>
      <c r="E219" s="127" t="s">
        <v>991</v>
      </c>
      <c r="F219" s="127" t="s">
        <v>74</v>
      </c>
      <c r="G219" s="128" t="s">
        <v>78</v>
      </c>
      <c r="H219" s="118" t="s">
        <v>94</v>
      </c>
      <c r="I219" s="126">
        <v>0</v>
      </c>
    </row>
    <row r="220" spans="1:9" ht="11.25">
      <c r="A220" s="119" t="s">
        <v>777</v>
      </c>
      <c r="B220" s="127">
        <v>2954</v>
      </c>
      <c r="C220" s="117" t="s">
        <v>526</v>
      </c>
      <c r="D220" s="117" t="s">
        <v>91</v>
      </c>
      <c r="E220" s="127" t="s">
        <v>89</v>
      </c>
      <c r="F220" s="127" t="s">
        <v>74</v>
      </c>
      <c r="G220" s="128" t="s">
        <v>78</v>
      </c>
      <c r="H220" s="118" t="s">
        <v>94</v>
      </c>
      <c r="I220" s="126">
        <v>0</v>
      </c>
    </row>
    <row r="221" spans="1:9" ht="11.25">
      <c r="A221" s="119" t="s">
        <v>778</v>
      </c>
      <c r="B221" s="92">
        <v>2959</v>
      </c>
      <c r="C221" s="91" t="s">
        <v>333</v>
      </c>
      <c r="D221" s="91" t="s">
        <v>128</v>
      </c>
      <c r="E221" s="92" t="s">
        <v>425</v>
      </c>
      <c r="F221" s="92" t="s">
        <v>74</v>
      </c>
      <c r="G221" s="92" t="s">
        <v>75</v>
      </c>
      <c r="H221" s="93" t="s">
        <v>82</v>
      </c>
      <c r="I221" s="112">
        <v>2</v>
      </c>
    </row>
    <row r="222" spans="1:9" ht="11.25">
      <c r="A222" s="119" t="s">
        <v>779</v>
      </c>
      <c r="B222" s="127">
        <v>2960</v>
      </c>
      <c r="C222" s="117" t="s">
        <v>527</v>
      </c>
      <c r="D222" s="117" t="s">
        <v>528</v>
      </c>
      <c r="E222" s="127" t="s">
        <v>89</v>
      </c>
      <c r="F222" s="127" t="s">
        <v>74</v>
      </c>
      <c r="G222" s="128" t="s">
        <v>78</v>
      </c>
      <c r="H222" s="118" t="s">
        <v>105</v>
      </c>
      <c r="I222" s="126">
        <v>0</v>
      </c>
    </row>
    <row r="223" spans="1:9" ht="11.25">
      <c r="A223" s="119" t="s">
        <v>780</v>
      </c>
      <c r="B223" s="129">
        <v>2961</v>
      </c>
      <c r="C223" s="130" t="s">
        <v>338</v>
      </c>
      <c r="D223" s="129" t="s">
        <v>175</v>
      </c>
      <c r="E223" s="129" t="s">
        <v>89</v>
      </c>
      <c r="F223" s="131" t="s">
        <v>74</v>
      </c>
      <c r="G223" s="127" t="s">
        <v>78</v>
      </c>
      <c r="H223" s="118" t="s">
        <v>105</v>
      </c>
      <c r="I223" s="126">
        <v>0</v>
      </c>
    </row>
    <row r="224" spans="1:9" ht="11.25">
      <c r="A224" s="119" t="s">
        <v>781</v>
      </c>
      <c r="B224" s="92">
        <v>2969</v>
      </c>
      <c r="C224" s="91" t="s">
        <v>334</v>
      </c>
      <c r="D224" s="91" t="s">
        <v>215</v>
      </c>
      <c r="E224" s="92" t="s">
        <v>425</v>
      </c>
      <c r="F224" s="92" t="s">
        <v>74</v>
      </c>
      <c r="G224" s="92" t="s">
        <v>78</v>
      </c>
      <c r="H224" s="93" t="s">
        <v>119</v>
      </c>
      <c r="I224" s="112">
        <v>0</v>
      </c>
    </row>
    <row r="225" spans="1:9" ht="11.25">
      <c r="A225" s="119" t="s">
        <v>782</v>
      </c>
      <c r="B225" s="92">
        <v>2972</v>
      </c>
      <c r="C225" s="91" t="s">
        <v>66</v>
      </c>
      <c r="D225" s="91" t="s">
        <v>116</v>
      </c>
      <c r="E225" s="92" t="s">
        <v>89</v>
      </c>
      <c r="F225" s="92" t="s">
        <v>74</v>
      </c>
      <c r="G225" s="92" t="s">
        <v>78</v>
      </c>
      <c r="H225" s="93" t="s">
        <v>274</v>
      </c>
      <c r="I225" s="112">
        <v>0</v>
      </c>
    </row>
    <row r="226" spans="1:9" ht="11.25">
      <c r="A226" s="119" t="s">
        <v>783</v>
      </c>
      <c r="B226" s="92">
        <v>2974</v>
      </c>
      <c r="C226" s="91" t="s">
        <v>529</v>
      </c>
      <c r="D226" s="91" t="s">
        <v>265</v>
      </c>
      <c r="E226" s="92" t="s">
        <v>89</v>
      </c>
      <c r="F226" s="92" t="s">
        <v>74</v>
      </c>
      <c r="G226" s="128" t="s">
        <v>78</v>
      </c>
      <c r="H226" s="118" t="s">
        <v>105</v>
      </c>
      <c r="I226" s="126">
        <v>0</v>
      </c>
    </row>
    <row r="227" spans="1:9" ht="11.25">
      <c r="A227" s="119" t="s">
        <v>784</v>
      </c>
      <c r="B227" s="127">
        <v>2975</v>
      </c>
      <c r="C227" s="91" t="s">
        <v>529</v>
      </c>
      <c r="D227" s="91" t="s">
        <v>73</v>
      </c>
      <c r="E227" s="92" t="s">
        <v>398</v>
      </c>
      <c r="F227" s="92" t="s">
        <v>74</v>
      </c>
      <c r="G227" s="128" t="s">
        <v>78</v>
      </c>
      <c r="H227" s="118" t="s">
        <v>105</v>
      </c>
      <c r="I227" s="126">
        <v>0</v>
      </c>
    </row>
    <row r="228" spans="1:9" ht="11.25">
      <c r="A228" s="119" t="s">
        <v>785</v>
      </c>
      <c r="B228" s="92">
        <v>2981</v>
      </c>
      <c r="C228" s="91" t="s">
        <v>335</v>
      </c>
      <c r="D228" s="91" t="s">
        <v>336</v>
      </c>
      <c r="E228" s="92" t="s">
        <v>89</v>
      </c>
      <c r="F228" s="92" t="s">
        <v>74</v>
      </c>
      <c r="G228" s="92" t="s">
        <v>75</v>
      </c>
      <c r="H228" s="93" t="s">
        <v>414</v>
      </c>
      <c r="I228" s="112">
        <v>0</v>
      </c>
    </row>
    <row r="229" spans="1:9" ht="11.25">
      <c r="A229" s="119" t="s">
        <v>786</v>
      </c>
      <c r="B229" s="92">
        <v>2982</v>
      </c>
      <c r="C229" s="91" t="s">
        <v>335</v>
      </c>
      <c r="D229" s="91" t="s">
        <v>337</v>
      </c>
      <c r="E229" s="92" t="s">
        <v>89</v>
      </c>
      <c r="F229" s="92" t="s">
        <v>74</v>
      </c>
      <c r="G229" s="92" t="s">
        <v>75</v>
      </c>
      <c r="H229" s="93" t="s">
        <v>414</v>
      </c>
      <c r="I229" s="112">
        <v>0</v>
      </c>
    </row>
    <row r="230" spans="1:9" ht="11.25">
      <c r="A230" s="119" t="s">
        <v>787</v>
      </c>
      <c r="B230" s="92">
        <v>3010</v>
      </c>
      <c r="C230" s="91" t="s">
        <v>338</v>
      </c>
      <c r="D230" s="91" t="s">
        <v>175</v>
      </c>
      <c r="E230" s="92" t="s">
        <v>89</v>
      </c>
      <c r="F230" s="92" t="s">
        <v>74</v>
      </c>
      <c r="G230" s="92" t="s">
        <v>78</v>
      </c>
      <c r="H230" s="93" t="s">
        <v>105</v>
      </c>
      <c r="I230" s="112">
        <v>3</v>
      </c>
    </row>
    <row r="231" spans="1:9" ht="11.25">
      <c r="A231" s="119" t="s">
        <v>788</v>
      </c>
      <c r="B231" s="92">
        <v>3011</v>
      </c>
      <c r="C231" s="91" t="s">
        <v>339</v>
      </c>
      <c r="D231" s="91" t="s">
        <v>340</v>
      </c>
      <c r="E231" s="92" t="s">
        <v>991</v>
      </c>
      <c r="F231" s="92" t="s">
        <v>74</v>
      </c>
      <c r="G231" s="92" t="s">
        <v>78</v>
      </c>
      <c r="H231" s="93" t="s">
        <v>119</v>
      </c>
      <c r="I231" s="112">
        <v>2</v>
      </c>
    </row>
    <row r="232" spans="1:9" ht="11.25">
      <c r="A232" s="119" t="s">
        <v>789</v>
      </c>
      <c r="B232" s="92">
        <v>3018</v>
      </c>
      <c r="C232" s="91" t="s">
        <v>341</v>
      </c>
      <c r="D232" s="91" t="s">
        <v>342</v>
      </c>
      <c r="E232" s="92" t="s">
        <v>425</v>
      </c>
      <c r="F232" s="92" t="s">
        <v>74</v>
      </c>
      <c r="G232" s="92" t="s">
        <v>78</v>
      </c>
      <c r="H232" s="93" t="s">
        <v>414</v>
      </c>
      <c r="I232" s="112">
        <v>0</v>
      </c>
    </row>
    <row r="233" spans="1:9" ht="11.25">
      <c r="A233" s="119" t="s">
        <v>790</v>
      </c>
      <c r="B233" s="127">
        <v>3022</v>
      </c>
      <c r="C233" s="117" t="s">
        <v>530</v>
      </c>
      <c r="D233" s="117" t="s">
        <v>154</v>
      </c>
      <c r="E233" s="127" t="s">
        <v>443</v>
      </c>
      <c r="F233" s="127" t="s">
        <v>74</v>
      </c>
      <c r="G233" s="128" t="s">
        <v>78</v>
      </c>
      <c r="H233" s="118" t="s">
        <v>465</v>
      </c>
      <c r="I233" s="126">
        <v>0</v>
      </c>
    </row>
    <row r="234" spans="1:9" ht="11.25">
      <c r="A234" s="119" t="s">
        <v>791</v>
      </c>
      <c r="B234" s="92">
        <v>3026</v>
      </c>
      <c r="C234" s="91" t="s">
        <v>301</v>
      </c>
      <c r="D234" s="91" t="s">
        <v>73</v>
      </c>
      <c r="E234" s="92" t="s">
        <v>398</v>
      </c>
      <c r="F234" s="92" t="s">
        <v>74</v>
      </c>
      <c r="G234" s="92" t="s">
        <v>75</v>
      </c>
      <c r="H234" s="93" t="s">
        <v>414</v>
      </c>
      <c r="I234" s="112">
        <v>4</v>
      </c>
    </row>
    <row r="235" spans="1:9" ht="11.25">
      <c r="A235" s="119" t="s">
        <v>792</v>
      </c>
      <c r="B235" s="92">
        <v>3034</v>
      </c>
      <c r="C235" s="91" t="s">
        <v>343</v>
      </c>
      <c r="D235" s="91" t="s">
        <v>129</v>
      </c>
      <c r="E235" s="92" t="s">
        <v>89</v>
      </c>
      <c r="F235" s="92" t="s">
        <v>74</v>
      </c>
      <c r="G235" s="92" t="s">
        <v>78</v>
      </c>
      <c r="H235" s="93" t="s">
        <v>105</v>
      </c>
      <c r="I235" s="112">
        <v>4</v>
      </c>
    </row>
    <row r="236" spans="1:9" ht="11.25">
      <c r="A236" s="119" t="s">
        <v>793</v>
      </c>
      <c r="B236" s="92">
        <v>3036</v>
      </c>
      <c r="C236" s="91" t="s">
        <v>344</v>
      </c>
      <c r="D236" s="91" t="s">
        <v>265</v>
      </c>
      <c r="E236" s="92" t="s">
        <v>398</v>
      </c>
      <c r="F236" s="92" t="s">
        <v>74</v>
      </c>
      <c r="G236" s="92" t="s">
        <v>78</v>
      </c>
      <c r="H236" s="93" t="s">
        <v>101</v>
      </c>
      <c r="I236" s="112">
        <v>1</v>
      </c>
    </row>
    <row r="237" spans="1:9" ht="11.25">
      <c r="A237" s="119" t="s">
        <v>794</v>
      </c>
      <c r="B237" s="92">
        <v>3047</v>
      </c>
      <c r="C237" s="91" t="s">
        <v>345</v>
      </c>
      <c r="D237" s="91" t="s">
        <v>188</v>
      </c>
      <c r="E237" s="92" t="s">
        <v>398</v>
      </c>
      <c r="F237" s="92" t="s">
        <v>74</v>
      </c>
      <c r="G237" s="92" t="s">
        <v>75</v>
      </c>
      <c r="H237" s="93" t="s">
        <v>108</v>
      </c>
      <c r="I237" s="112">
        <v>1</v>
      </c>
    </row>
    <row r="238" spans="1:9" ht="11.25">
      <c r="A238" s="119" t="s">
        <v>795</v>
      </c>
      <c r="B238" s="92">
        <v>3048</v>
      </c>
      <c r="C238" s="91" t="s">
        <v>413</v>
      </c>
      <c r="D238" s="91" t="s">
        <v>305</v>
      </c>
      <c r="E238" s="92" t="s">
        <v>443</v>
      </c>
      <c r="F238" s="92" t="s">
        <v>74</v>
      </c>
      <c r="G238" s="92" t="s">
        <v>75</v>
      </c>
      <c r="H238" s="93" t="s">
        <v>108</v>
      </c>
      <c r="I238" s="112">
        <v>1</v>
      </c>
    </row>
    <row r="239" spans="1:9" ht="11.25">
      <c r="A239" s="119" t="s">
        <v>796</v>
      </c>
      <c r="B239" s="92">
        <v>3051</v>
      </c>
      <c r="C239" s="91" t="s">
        <v>344</v>
      </c>
      <c r="D239" s="91" t="s">
        <v>73</v>
      </c>
      <c r="E239" s="92" t="s">
        <v>89</v>
      </c>
      <c r="F239" s="92" t="s">
        <v>74</v>
      </c>
      <c r="G239" s="92" t="s">
        <v>78</v>
      </c>
      <c r="H239" s="93" t="s">
        <v>101</v>
      </c>
      <c r="I239" s="112">
        <v>2</v>
      </c>
    </row>
    <row r="240" spans="1:9" ht="11.25">
      <c r="A240" s="119" t="s">
        <v>797</v>
      </c>
      <c r="B240" s="127">
        <v>3054</v>
      </c>
      <c r="C240" s="117" t="s">
        <v>531</v>
      </c>
      <c r="D240" s="117" t="s">
        <v>261</v>
      </c>
      <c r="E240" s="127" t="s">
        <v>443</v>
      </c>
      <c r="F240" s="127" t="s">
        <v>74</v>
      </c>
      <c r="G240" s="128" t="s">
        <v>75</v>
      </c>
      <c r="H240" s="118" t="s">
        <v>108</v>
      </c>
      <c r="I240" s="126">
        <v>0</v>
      </c>
    </row>
    <row r="241" spans="1:9" ht="11.25">
      <c r="A241" s="119" t="s">
        <v>798</v>
      </c>
      <c r="B241" s="92">
        <v>3055</v>
      </c>
      <c r="C241" s="91" t="s">
        <v>346</v>
      </c>
      <c r="D241" s="91" t="s">
        <v>311</v>
      </c>
      <c r="E241" s="92" t="s">
        <v>398</v>
      </c>
      <c r="F241" s="92" t="s">
        <v>74</v>
      </c>
      <c r="G241" s="92" t="s">
        <v>75</v>
      </c>
      <c r="H241" s="93" t="s">
        <v>108</v>
      </c>
      <c r="I241" s="112">
        <v>5</v>
      </c>
    </row>
    <row r="242" spans="1:9" ht="11.25">
      <c r="A242" s="119" t="s">
        <v>799</v>
      </c>
      <c r="B242" s="92">
        <v>3066</v>
      </c>
      <c r="C242" s="91" t="s">
        <v>347</v>
      </c>
      <c r="D242" s="91" t="s">
        <v>192</v>
      </c>
      <c r="E242" s="92" t="s">
        <v>89</v>
      </c>
      <c r="F242" s="92" t="s">
        <v>74</v>
      </c>
      <c r="G242" s="92" t="s">
        <v>78</v>
      </c>
      <c r="H242" s="93" t="s">
        <v>119</v>
      </c>
      <c r="I242" s="112">
        <v>3</v>
      </c>
    </row>
    <row r="243" spans="1:9" ht="11.25">
      <c r="A243" s="119" t="s">
        <v>800</v>
      </c>
      <c r="B243" s="92">
        <v>3068</v>
      </c>
      <c r="C243" s="91" t="s">
        <v>348</v>
      </c>
      <c r="D243" s="91" t="s">
        <v>69</v>
      </c>
      <c r="E243" s="92" t="s">
        <v>392</v>
      </c>
      <c r="F243" s="92" t="s">
        <v>74</v>
      </c>
      <c r="G243" s="92" t="s">
        <v>78</v>
      </c>
      <c r="H243" s="93" t="s">
        <v>119</v>
      </c>
      <c r="I243" s="112">
        <v>0</v>
      </c>
    </row>
    <row r="244" spans="1:9" ht="11.25">
      <c r="A244" s="119" t="s">
        <v>801</v>
      </c>
      <c r="B244" s="92">
        <v>3070</v>
      </c>
      <c r="C244" s="91" t="s">
        <v>349</v>
      </c>
      <c r="D244" s="91" t="s">
        <v>186</v>
      </c>
      <c r="E244" s="92" t="s">
        <v>89</v>
      </c>
      <c r="F244" s="92" t="s">
        <v>74</v>
      </c>
      <c r="G244" s="92" t="s">
        <v>78</v>
      </c>
      <c r="H244" s="93" t="s">
        <v>105</v>
      </c>
      <c r="I244" s="112">
        <v>1</v>
      </c>
    </row>
    <row r="245" spans="1:9" ht="11.25">
      <c r="A245" s="119" t="s">
        <v>802</v>
      </c>
      <c r="B245" s="92">
        <v>3072</v>
      </c>
      <c r="C245" s="91" t="s">
        <v>350</v>
      </c>
      <c r="D245" s="91" t="s">
        <v>154</v>
      </c>
      <c r="E245" s="92" t="s">
        <v>991</v>
      </c>
      <c r="F245" s="92" t="s">
        <v>74</v>
      </c>
      <c r="G245" s="92" t="s">
        <v>75</v>
      </c>
      <c r="H245" s="93" t="s">
        <v>150</v>
      </c>
      <c r="I245" s="112" t="s">
        <v>89</v>
      </c>
    </row>
    <row r="246" spans="1:9" ht="11.25">
      <c r="A246" s="119" t="s">
        <v>803</v>
      </c>
      <c r="B246" s="92">
        <v>3074</v>
      </c>
      <c r="C246" s="91" t="s">
        <v>351</v>
      </c>
      <c r="D246" s="91" t="s">
        <v>98</v>
      </c>
      <c r="E246" s="92" t="s">
        <v>89</v>
      </c>
      <c r="F246" s="92" t="s">
        <v>74</v>
      </c>
      <c r="G246" s="92" t="s">
        <v>75</v>
      </c>
      <c r="H246" s="93" t="s">
        <v>430</v>
      </c>
      <c r="I246" s="112">
        <v>4</v>
      </c>
    </row>
    <row r="247" spans="1:9" ht="11.25">
      <c r="A247" s="119" t="s">
        <v>804</v>
      </c>
      <c r="B247" s="92">
        <v>3080</v>
      </c>
      <c r="C247" s="91" t="s">
        <v>64</v>
      </c>
      <c r="D247" s="91" t="s">
        <v>81</v>
      </c>
      <c r="E247" s="92" t="s">
        <v>398</v>
      </c>
      <c r="F247" s="92" t="s">
        <v>74</v>
      </c>
      <c r="G247" s="92" t="s">
        <v>75</v>
      </c>
      <c r="H247" s="93" t="s">
        <v>108</v>
      </c>
      <c r="I247" s="112">
        <v>1</v>
      </c>
    </row>
    <row r="248" spans="1:9" ht="11.25">
      <c r="A248" s="119" t="s">
        <v>805</v>
      </c>
      <c r="B248" s="92">
        <v>3081</v>
      </c>
      <c r="C248" s="91" t="s">
        <v>64</v>
      </c>
      <c r="D248" s="91" t="s">
        <v>186</v>
      </c>
      <c r="E248" s="92" t="s">
        <v>398</v>
      </c>
      <c r="F248" s="92" t="s">
        <v>74</v>
      </c>
      <c r="G248" s="92" t="s">
        <v>75</v>
      </c>
      <c r="H248" s="93" t="s">
        <v>108</v>
      </c>
      <c r="I248" s="112">
        <v>1</v>
      </c>
    </row>
    <row r="249" spans="1:9" ht="11.25">
      <c r="A249" s="119" t="s">
        <v>806</v>
      </c>
      <c r="B249" s="92">
        <v>3083</v>
      </c>
      <c r="C249" s="91" t="s">
        <v>532</v>
      </c>
      <c r="D249" s="91" t="s">
        <v>235</v>
      </c>
      <c r="E249" s="92" t="s">
        <v>991</v>
      </c>
      <c r="F249" s="92" t="s">
        <v>74</v>
      </c>
      <c r="G249" s="92" t="s">
        <v>75</v>
      </c>
      <c r="H249" s="93" t="s">
        <v>108</v>
      </c>
      <c r="I249" s="112">
        <v>0</v>
      </c>
    </row>
    <row r="250" spans="1:9" ht="11.25">
      <c r="A250" s="119" t="s">
        <v>807</v>
      </c>
      <c r="B250" s="92">
        <v>3091</v>
      </c>
      <c r="C250" s="91" t="s">
        <v>167</v>
      </c>
      <c r="D250" s="91" t="s">
        <v>200</v>
      </c>
      <c r="E250" s="92" t="s">
        <v>398</v>
      </c>
      <c r="F250" s="92" t="s">
        <v>74</v>
      </c>
      <c r="G250" s="92" t="s">
        <v>75</v>
      </c>
      <c r="H250" s="93" t="s">
        <v>108</v>
      </c>
      <c r="I250" s="112" t="s">
        <v>89</v>
      </c>
    </row>
    <row r="251" spans="1:9" ht="11.25">
      <c r="A251" s="119" t="s">
        <v>808</v>
      </c>
      <c r="B251" s="92">
        <v>3111</v>
      </c>
      <c r="C251" s="91" t="s">
        <v>353</v>
      </c>
      <c r="D251" s="91" t="s">
        <v>73</v>
      </c>
      <c r="E251" s="92" t="s">
        <v>395</v>
      </c>
      <c r="F251" s="92" t="s">
        <v>74</v>
      </c>
      <c r="G251" s="92" t="s">
        <v>75</v>
      </c>
      <c r="H251" s="93" t="s">
        <v>414</v>
      </c>
      <c r="I251" s="112">
        <v>0</v>
      </c>
    </row>
    <row r="252" spans="1:9" ht="11.25">
      <c r="A252" s="119" t="s">
        <v>809</v>
      </c>
      <c r="B252" s="92">
        <v>3138</v>
      </c>
      <c r="C252" s="91" t="s">
        <v>533</v>
      </c>
      <c r="D252" s="91" t="s">
        <v>534</v>
      </c>
      <c r="E252" s="92" t="s">
        <v>425</v>
      </c>
      <c r="F252" s="92" t="s">
        <v>74</v>
      </c>
      <c r="G252" s="92" t="s">
        <v>75</v>
      </c>
      <c r="H252" s="93" t="s">
        <v>465</v>
      </c>
      <c r="I252" s="112">
        <v>0</v>
      </c>
    </row>
    <row r="253" spans="1:9" ht="11.25">
      <c r="A253" s="119" t="s">
        <v>810</v>
      </c>
      <c r="B253" s="92">
        <v>3139</v>
      </c>
      <c r="C253" s="91" t="s">
        <v>196</v>
      </c>
      <c r="D253" s="91" t="s">
        <v>81</v>
      </c>
      <c r="E253" s="92" t="s">
        <v>395</v>
      </c>
      <c r="F253" s="92" t="s">
        <v>74</v>
      </c>
      <c r="G253" s="92" t="s">
        <v>75</v>
      </c>
      <c r="H253" s="93" t="s">
        <v>414</v>
      </c>
      <c r="I253" s="112">
        <v>0</v>
      </c>
    </row>
    <row r="254" spans="1:9" ht="11.25">
      <c r="A254" s="119" t="s">
        <v>811</v>
      </c>
      <c r="B254" s="129">
        <v>3179</v>
      </c>
      <c r="C254" s="130" t="s">
        <v>535</v>
      </c>
      <c r="D254" s="129" t="s">
        <v>316</v>
      </c>
      <c r="E254" s="129" t="s">
        <v>991</v>
      </c>
      <c r="F254" s="131" t="s">
        <v>74</v>
      </c>
      <c r="G254" s="131" t="s">
        <v>75</v>
      </c>
      <c r="H254" s="93" t="s">
        <v>414</v>
      </c>
      <c r="I254" s="139">
        <v>0</v>
      </c>
    </row>
    <row r="255" spans="1:9" ht="11.25">
      <c r="A255" s="119" t="s">
        <v>812</v>
      </c>
      <c r="B255" s="117">
        <v>3182</v>
      </c>
      <c r="C255" s="117" t="s">
        <v>156</v>
      </c>
      <c r="D255" s="117" t="s">
        <v>88</v>
      </c>
      <c r="E255" s="127" t="s">
        <v>395</v>
      </c>
      <c r="F255" s="127" t="s">
        <v>74</v>
      </c>
      <c r="G255" s="128" t="s">
        <v>75</v>
      </c>
      <c r="H255" s="93" t="s">
        <v>108</v>
      </c>
      <c r="I255" s="126">
        <v>0</v>
      </c>
    </row>
    <row r="256" spans="1:9" ht="11.25">
      <c r="A256" s="119" t="s">
        <v>813</v>
      </c>
      <c r="B256" s="92">
        <v>3183</v>
      </c>
      <c r="C256" s="91" t="s">
        <v>354</v>
      </c>
      <c r="D256" s="91" t="s">
        <v>199</v>
      </c>
      <c r="E256" s="92" t="s">
        <v>398</v>
      </c>
      <c r="F256" s="92" t="s">
        <v>74</v>
      </c>
      <c r="G256" s="92" t="s">
        <v>75</v>
      </c>
      <c r="H256" s="93" t="s">
        <v>108</v>
      </c>
      <c r="I256" s="112">
        <v>0</v>
      </c>
    </row>
    <row r="257" spans="1:9" ht="11.25">
      <c r="A257" s="119" t="s">
        <v>814</v>
      </c>
      <c r="B257" s="92">
        <v>3184</v>
      </c>
      <c r="C257" s="91" t="s">
        <v>355</v>
      </c>
      <c r="D257" s="91" t="s">
        <v>107</v>
      </c>
      <c r="E257" s="92" t="s">
        <v>89</v>
      </c>
      <c r="F257" s="92" t="s">
        <v>74</v>
      </c>
      <c r="G257" s="92" t="s">
        <v>75</v>
      </c>
      <c r="H257" s="93" t="s">
        <v>430</v>
      </c>
      <c r="I257" s="112">
        <v>5</v>
      </c>
    </row>
    <row r="258" spans="1:9" ht="11.25">
      <c r="A258" s="119" t="s">
        <v>815</v>
      </c>
      <c r="B258" s="92">
        <v>3189</v>
      </c>
      <c r="C258" s="91" t="s">
        <v>282</v>
      </c>
      <c r="D258" s="91" t="s">
        <v>91</v>
      </c>
      <c r="E258" s="92" t="s">
        <v>395</v>
      </c>
      <c r="F258" s="92" t="s">
        <v>74</v>
      </c>
      <c r="G258" s="92" t="s">
        <v>78</v>
      </c>
      <c r="H258" s="93" t="s">
        <v>119</v>
      </c>
      <c r="I258" s="112">
        <v>2</v>
      </c>
    </row>
    <row r="259" spans="1:9" ht="11.25">
      <c r="A259" s="119" t="s">
        <v>816</v>
      </c>
      <c r="B259" s="92">
        <v>3197</v>
      </c>
      <c r="C259" s="91" t="s">
        <v>536</v>
      </c>
      <c r="D259" s="91" t="s">
        <v>69</v>
      </c>
      <c r="E259" s="92" t="s">
        <v>392</v>
      </c>
      <c r="F259" s="92" t="s">
        <v>74</v>
      </c>
      <c r="G259" s="92" t="s">
        <v>78</v>
      </c>
      <c r="H259" s="93" t="s">
        <v>438</v>
      </c>
      <c r="I259" s="112">
        <v>0</v>
      </c>
    </row>
    <row r="260" spans="1:9" ht="11.25">
      <c r="A260" s="119" t="s">
        <v>817</v>
      </c>
      <c r="B260" s="92">
        <v>3198</v>
      </c>
      <c r="C260" s="91" t="s">
        <v>537</v>
      </c>
      <c r="D260" s="91" t="s">
        <v>538</v>
      </c>
      <c r="E260" s="92" t="s">
        <v>991</v>
      </c>
      <c r="F260" s="92" t="s">
        <v>74</v>
      </c>
      <c r="G260" s="92" t="s">
        <v>78</v>
      </c>
      <c r="H260" s="93" t="s">
        <v>438</v>
      </c>
      <c r="I260" s="112">
        <v>0</v>
      </c>
    </row>
    <row r="261" spans="1:9" ht="11.25">
      <c r="A261" s="119" t="s">
        <v>818</v>
      </c>
      <c r="B261" s="92">
        <v>3200</v>
      </c>
      <c r="C261" s="91" t="s">
        <v>539</v>
      </c>
      <c r="D261" s="91" t="s">
        <v>182</v>
      </c>
      <c r="E261" s="127"/>
      <c r="F261" s="92" t="s">
        <v>74</v>
      </c>
      <c r="G261" s="128" t="s">
        <v>78</v>
      </c>
      <c r="H261" s="118" t="s">
        <v>87</v>
      </c>
      <c r="I261" s="126">
        <v>0</v>
      </c>
    </row>
    <row r="262" spans="1:9" ht="11.25">
      <c r="A262" s="119" t="s">
        <v>819</v>
      </c>
      <c r="B262" s="127">
        <v>3225</v>
      </c>
      <c r="C262" s="117" t="s">
        <v>434</v>
      </c>
      <c r="D262" s="117" t="s">
        <v>186</v>
      </c>
      <c r="E262" s="127" t="s">
        <v>398</v>
      </c>
      <c r="F262" s="127" t="s">
        <v>74</v>
      </c>
      <c r="G262" s="128" t="s">
        <v>78</v>
      </c>
      <c r="H262" s="118" t="s">
        <v>87</v>
      </c>
      <c r="I262" s="126">
        <v>0</v>
      </c>
    </row>
    <row r="263" spans="1:9" ht="11.25">
      <c r="A263" s="119" t="s">
        <v>820</v>
      </c>
      <c r="B263" s="127">
        <v>3226</v>
      </c>
      <c r="C263" s="117" t="s">
        <v>553</v>
      </c>
      <c r="D263" s="117" t="s">
        <v>199</v>
      </c>
      <c r="E263" s="127" t="s">
        <v>398</v>
      </c>
      <c r="F263" s="127" t="s">
        <v>74</v>
      </c>
      <c r="G263" s="128" t="s">
        <v>78</v>
      </c>
      <c r="H263" s="118" t="s">
        <v>79</v>
      </c>
      <c r="I263" s="126">
        <v>0</v>
      </c>
    </row>
    <row r="264" spans="1:9" ht="11.25">
      <c r="A264" s="119" t="s">
        <v>821</v>
      </c>
      <c r="B264" s="92">
        <v>3227</v>
      </c>
      <c r="C264" s="91" t="s">
        <v>125</v>
      </c>
      <c r="D264" s="91" t="s">
        <v>316</v>
      </c>
      <c r="E264" s="92" t="s">
        <v>991</v>
      </c>
      <c r="F264" s="92" t="s">
        <v>74</v>
      </c>
      <c r="G264" s="92" t="s">
        <v>78</v>
      </c>
      <c r="H264" s="93" t="s">
        <v>94</v>
      </c>
      <c r="I264" s="112">
        <v>3</v>
      </c>
    </row>
    <row r="265" spans="1:9" ht="11.25">
      <c r="A265" s="119" t="s">
        <v>822</v>
      </c>
      <c r="B265" s="127">
        <v>3228</v>
      </c>
      <c r="C265" s="117" t="s">
        <v>555</v>
      </c>
      <c r="D265" s="117" t="s">
        <v>554</v>
      </c>
      <c r="E265" s="127" t="s">
        <v>89</v>
      </c>
      <c r="F265" s="127" t="s">
        <v>74</v>
      </c>
      <c r="G265" s="128" t="s">
        <v>78</v>
      </c>
      <c r="H265" s="118" t="s">
        <v>94</v>
      </c>
      <c r="I265" s="126">
        <v>0</v>
      </c>
    </row>
    <row r="266" spans="1:9" ht="11.25">
      <c r="A266" s="119" t="s">
        <v>823</v>
      </c>
      <c r="B266" s="127">
        <v>3229</v>
      </c>
      <c r="C266" s="117" t="s">
        <v>556</v>
      </c>
      <c r="D266" s="117" t="s">
        <v>98</v>
      </c>
      <c r="E266" s="127" t="s">
        <v>89</v>
      </c>
      <c r="F266" s="127" t="s">
        <v>74</v>
      </c>
      <c r="G266" s="128" t="s">
        <v>78</v>
      </c>
      <c r="H266" s="118" t="s">
        <v>105</v>
      </c>
      <c r="I266" s="126">
        <v>0</v>
      </c>
    </row>
    <row r="267" spans="1:9" ht="11.25">
      <c r="A267" s="119" t="s">
        <v>824</v>
      </c>
      <c r="B267" s="92">
        <v>3233</v>
      </c>
      <c r="C267" s="91" t="s">
        <v>122</v>
      </c>
      <c r="D267" s="91" t="s">
        <v>91</v>
      </c>
      <c r="E267" s="92" t="s">
        <v>398</v>
      </c>
      <c r="F267" s="92" t="s">
        <v>74</v>
      </c>
      <c r="G267" s="92" t="s">
        <v>78</v>
      </c>
      <c r="H267" s="93" t="s">
        <v>105</v>
      </c>
      <c r="I267" s="112">
        <v>3</v>
      </c>
    </row>
    <row r="268" spans="1:9" ht="11.25">
      <c r="A268" s="119" t="s">
        <v>825</v>
      </c>
      <c r="B268" s="92">
        <v>3241</v>
      </c>
      <c r="C268" s="91" t="s">
        <v>358</v>
      </c>
      <c r="D268" s="91" t="s">
        <v>186</v>
      </c>
      <c r="E268" s="92" t="s">
        <v>89</v>
      </c>
      <c r="F268" s="92" t="s">
        <v>74</v>
      </c>
      <c r="G268" s="92" t="s">
        <v>75</v>
      </c>
      <c r="H268" s="93" t="s">
        <v>150</v>
      </c>
      <c r="I268" s="112">
        <v>5</v>
      </c>
    </row>
    <row r="269" spans="1:9" ht="11.25">
      <c r="A269" s="119" t="s">
        <v>826</v>
      </c>
      <c r="B269" s="92">
        <v>3254</v>
      </c>
      <c r="C269" s="91" t="s">
        <v>359</v>
      </c>
      <c r="D269" s="91" t="s">
        <v>131</v>
      </c>
      <c r="E269" s="92" t="s">
        <v>89</v>
      </c>
      <c r="F269" s="92" t="s">
        <v>74</v>
      </c>
      <c r="G269" s="92" t="s">
        <v>75</v>
      </c>
      <c r="H269" s="93" t="s">
        <v>108</v>
      </c>
      <c r="I269" s="112">
        <v>1</v>
      </c>
    </row>
    <row r="270" spans="1:9" ht="11.25">
      <c r="A270" s="119" t="s">
        <v>827</v>
      </c>
      <c r="B270" s="92">
        <v>3255</v>
      </c>
      <c r="C270" s="91" t="s">
        <v>360</v>
      </c>
      <c r="D270" s="91" t="s">
        <v>340</v>
      </c>
      <c r="E270" s="92" t="s">
        <v>443</v>
      </c>
      <c r="F270" s="92" t="s">
        <v>74</v>
      </c>
      <c r="G270" s="92" t="s">
        <v>75</v>
      </c>
      <c r="H270" s="93" t="s">
        <v>108</v>
      </c>
      <c r="I270" s="112">
        <v>3</v>
      </c>
    </row>
    <row r="271" spans="1:9" ht="11.25">
      <c r="A271" s="119" t="s">
        <v>828</v>
      </c>
      <c r="B271" s="92">
        <v>3270</v>
      </c>
      <c r="C271" s="91" t="s">
        <v>401</v>
      </c>
      <c r="D271" s="91" t="s">
        <v>402</v>
      </c>
      <c r="E271" s="92" t="s">
        <v>395</v>
      </c>
      <c r="F271" s="92" t="s">
        <v>74</v>
      </c>
      <c r="G271" s="92" t="s">
        <v>75</v>
      </c>
      <c r="H271" s="93" t="s">
        <v>108</v>
      </c>
      <c r="I271" s="112">
        <v>0</v>
      </c>
    </row>
    <row r="272" spans="1:9" ht="11.25">
      <c r="A272" s="119" t="s">
        <v>829</v>
      </c>
      <c r="B272" s="127">
        <v>3271</v>
      </c>
      <c r="C272" s="117" t="s">
        <v>550</v>
      </c>
      <c r="D272" s="117" t="s">
        <v>303</v>
      </c>
      <c r="E272" s="127" t="s">
        <v>435</v>
      </c>
      <c r="F272" s="127" t="s">
        <v>74</v>
      </c>
      <c r="G272" s="128" t="s">
        <v>75</v>
      </c>
      <c r="H272" s="118" t="s">
        <v>108</v>
      </c>
      <c r="I272" s="126">
        <v>0</v>
      </c>
    </row>
    <row r="273" spans="1:9" ht="11.25">
      <c r="A273" s="119" t="s">
        <v>830</v>
      </c>
      <c r="B273" s="92">
        <v>3272</v>
      </c>
      <c r="C273" s="91" t="s">
        <v>403</v>
      </c>
      <c r="D273" s="91" t="s">
        <v>293</v>
      </c>
      <c r="E273" s="92" t="s">
        <v>395</v>
      </c>
      <c r="F273" s="92" t="s">
        <v>74</v>
      </c>
      <c r="G273" s="92" t="s">
        <v>75</v>
      </c>
      <c r="H273" s="93" t="s">
        <v>108</v>
      </c>
      <c r="I273" s="112">
        <v>2</v>
      </c>
    </row>
    <row r="274" spans="1:9" ht="11.25">
      <c r="A274" s="119" t="s">
        <v>831</v>
      </c>
      <c r="B274" s="127">
        <v>3273</v>
      </c>
      <c r="C274" s="117" t="s">
        <v>551</v>
      </c>
      <c r="D274" s="117" t="s">
        <v>357</v>
      </c>
      <c r="E274" s="127" t="s">
        <v>991</v>
      </c>
      <c r="F274" s="127" t="s">
        <v>74</v>
      </c>
      <c r="G274" s="128" t="s">
        <v>75</v>
      </c>
      <c r="H274" s="93" t="s">
        <v>108</v>
      </c>
      <c r="I274" s="126">
        <v>0</v>
      </c>
    </row>
    <row r="275" spans="1:9" ht="11.25">
      <c r="A275" s="119" t="s">
        <v>832</v>
      </c>
      <c r="B275" s="92">
        <v>3276</v>
      </c>
      <c r="C275" s="91" t="s">
        <v>426</v>
      </c>
      <c r="D275" s="91" t="s">
        <v>210</v>
      </c>
      <c r="E275" s="92" t="s">
        <v>991</v>
      </c>
      <c r="F275" s="92" t="s">
        <v>74</v>
      </c>
      <c r="G275" s="92" t="s">
        <v>78</v>
      </c>
      <c r="H275" s="93" t="s">
        <v>94</v>
      </c>
      <c r="I275" s="112">
        <v>3</v>
      </c>
    </row>
    <row r="276" spans="1:9" ht="11.25">
      <c r="A276" s="119" t="s">
        <v>833</v>
      </c>
      <c r="B276" s="92">
        <v>3278</v>
      </c>
      <c r="C276" s="91" t="s">
        <v>404</v>
      </c>
      <c r="D276" s="91" t="s">
        <v>405</v>
      </c>
      <c r="E276" s="92" t="s">
        <v>443</v>
      </c>
      <c r="F276" s="92" t="s">
        <v>74</v>
      </c>
      <c r="G276" s="92" t="s">
        <v>75</v>
      </c>
      <c r="H276" s="93" t="s">
        <v>108</v>
      </c>
      <c r="I276" s="112">
        <v>1</v>
      </c>
    </row>
    <row r="277" spans="1:9" ht="11.25">
      <c r="A277" s="119" t="s">
        <v>834</v>
      </c>
      <c r="B277" s="92">
        <v>3279</v>
      </c>
      <c r="C277" s="91" t="s">
        <v>406</v>
      </c>
      <c r="D277" s="91" t="s">
        <v>186</v>
      </c>
      <c r="E277" s="92" t="s">
        <v>392</v>
      </c>
      <c r="F277" s="92" t="s">
        <v>74</v>
      </c>
      <c r="G277" s="92" t="s">
        <v>75</v>
      </c>
      <c r="H277" s="93" t="s">
        <v>430</v>
      </c>
      <c r="I277" s="112">
        <v>4</v>
      </c>
    </row>
    <row r="278" spans="1:9" ht="11.25">
      <c r="A278" s="119" t="s">
        <v>835</v>
      </c>
      <c r="B278" s="92">
        <v>3280</v>
      </c>
      <c r="C278" s="91" t="s">
        <v>407</v>
      </c>
      <c r="D278" s="91" t="s">
        <v>242</v>
      </c>
      <c r="E278" s="92" t="s">
        <v>991</v>
      </c>
      <c r="F278" s="92" t="s">
        <v>74</v>
      </c>
      <c r="G278" s="92" t="s">
        <v>75</v>
      </c>
      <c r="H278" s="93" t="s">
        <v>150</v>
      </c>
      <c r="I278" s="112">
        <v>5</v>
      </c>
    </row>
    <row r="279" spans="1:9" ht="11.25">
      <c r="A279" s="119" t="s">
        <v>836</v>
      </c>
      <c r="B279" s="92">
        <v>3297</v>
      </c>
      <c r="C279" s="91" t="s">
        <v>412</v>
      </c>
      <c r="D279" s="91" t="s">
        <v>340</v>
      </c>
      <c r="E279" s="92" t="s">
        <v>991</v>
      </c>
      <c r="F279" s="92" t="s">
        <v>74</v>
      </c>
      <c r="G279" s="92" t="s">
        <v>75</v>
      </c>
      <c r="H279" s="93" t="s">
        <v>161</v>
      </c>
      <c r="I279" s="112">
        <v>0</v>
      </c>
    </row>
    <row r="280" spans="1:9" ht="11.25">
      <c r="A280" s="119" t="s">
        <v>837</v>
      </c>
      <c r="B280" s="92">
        <v>3309</v>
      </c>
      <c r="C280" s="91" t="s">
        <v>411</v>
      </c>
      <c r="D280" s="91" t="s">
        <v>114</v>
      </c>
      <c r="E280" s="92" t="s">
        <v>424</v>
      </c>
      <c r="F280" s="92" t="s">
        <v>74</v>
      </c>
      <c r="G280" s="92" t="s">
        <v>75</v>
      </c>
      <c r="H280" s="93" t="s">
        <v>82</v>
      </c>
      <c r="I280" s="112">
        <v>3</v>
      </c>
    </row>
    <row r="281" spans="1:9" ht="11.25">
      <c r="A281" s="119" t="s">
        <v>838</v>
      </c>
      <c r="B281" s="92">
        <v>3319</v>
      </c>
      <c r="C281" s="91" t="s">
        <v>420</v>
      </c>
      <c r="D281" s="91" t="s">
        <v>81</v>
      </c>
      <c r="E281" s="92" t="s">
        <v>89</v>
      </c>
      <c r="F281" s="92" t="s">
        <v>74</v>
      </c>
      <c r="G281" s="92" t="s">
        <v>78</v>
      </c>
      <c r="H281" s="93" t="s">
        <v>105</v>
      </c>
      <c r="I281" s="112">
        <v>2</v>
      </c>
    </row>
    <row r="282" spans="1:9" ht="11.25">
      <c r="A282" s="119" t="s">
        <v>839</v>
      </c>
      <c r="B282" s="129">
        <v>3323</v>
      </c>
      <c r="C282" s="130" t="s">
        <v>552</v>
      </c>
      <c r="D282" s="130" t="s">
        <v>86</v>
      </c>
      <c r="E282" s="129" t="s">
        <v>392</v>
      </c>
      <c r="F282" s="131" t="s">
        <v>74</v>
      </c>
      <c r="G282" s="127" t="s">
        <v>78</v>
      </c>
      <c r="H282" s="118" t="s">
        <v>79</v>
      </c>
      <c r="I282" s="126">
        <v>0</v>
      </c>
    </row>
    <row r="283" spans="1:9" ht="11.25">
      <c r="A283" s="119" t="s">
        <v>840</v>
      </c>
      <c r="B283" s="127">
        <v>3324</v>
      </c>
      <c r="C283" s="117" t="s">
        <v>558</v>
      </c>
      <c r="D283" s="117" t="s">
        <v>557</v>
      </c>
      <c r="E283" s="127" t="s">
        <v>392</v>
      </c>
      <c r="F283" s="127" t="s">
        <v>74</v>
      </c>
      <c r="G283" s="128" t="s">
        <v>78</v>
      </c>
      <c r="H283" s="118" t="s">
        <v>438</v>
      </c>
      <c r="I283" s="126">
        <v>0</v>
      </c>
    </row>
    <row r="284" spans="1:9" ht="11.25">
      <c r="A284" s="119" t="s">
        <v>841</v>
      </c>
      <c r="B284" s="127">
        <v>3325</v>
      </c>
      <c r="C284" s="117" t="s">
        <v>560</v>
      </c>
      <c r="D284" s="117" t="s">
        <v>559</v>
      </c>
      <c r="E284" s="127" t="s">
        <v>991</v>
      </c>
      <c r="F284" s="127" t="s">
        <v>74</v>
      </c>
      <c r="G284" s="128" t="s">
        <v>78</v>
      </c>
      <c r="H284" s="118" t="s">
        <v>274</v>
      </c>
      <c r="I284" s="126">
        <v>0</v>
      </c>
    </row>
    <row r="285" spans="1:9" ht="11.25">
      <c r="A285" s="119" t="s">
        <v>842</v>
      </c>
      <c r="B285" s="127">
        <v>3327</v>
      </c>
      <c r="C285" s="117" t="s">
        <v>563</v>
      </c>
      <c r="D285" s="117" t="s">
        <v>213</v>
      </c>
      <c r="E285" s="127" t="s">
        <v>398</v>
      </c>
      <c r="F285" s="127" t="s">
        <v>74</v>
      </c>
      <c r="G285" s="128" t="s">
        <v>75</v>
      </c>
      <c r="H285" s="118" t="s">
        <v>108</v>
      </c>
      <c r="I285" s="126">
        <v>0</v>
      </c>
    </row>
    <row r="286" spans="1:9" ht="11.25">
      <c r="A286" s="119" t="s">
        <v>843</v>
      </c>
      <c r="B286" s="127">
        <v>3330</v>
      </c>
      <c r="C286" s="117" t="s">
        <v>66</v>
      </c>
      <c r="D286" s="117" t="s">
        <v>69</v>
      </c>
      <c r="E286" s="127" t="s">
        <v>424</v>
      </c>
      <c r="F286" s="127" t="s">
        <v>74</v>
      </c>
      <c r="G286" s="128" t="s">
        <v>78</v>
      </c>
      <c r="H286" s="118" t="s">
        <v>438</v>
      </c>
      <c r="I286" s="126">
        <v>0</v>
      </c>
    </row>
    <row r="287" spans="1:9" ht="11.25">
      <c r="A287" s="119" t="s">
        <v>844</v>
      </c>
      <c r="B287" s="127">
        <v>3331</v>
      </c>
      <c r="C287" s="117" t="s">
        <v>562</v>
      </c>
      <c r="D287" s="117" t="s">
        <v>561</v>
      </c>
      <c r="E287" s="127" t="s">
        <v>991</v>
      </c>
      <c r="F287" s="127" t="s">
        <v>74</v>
      </c>
      <c r="G287" s="128" t="s">
        <v>78</v>
      </c>
      <c r="H287" s="118" t="s">
        <v>438</v>
      </c>
      <c r="I287" s="126">
        <v>0</v>
      </c>
    </row>
    <row r="288" spans="1:9" ht="11.25">
      <c r="A288" s="119" t="s">
        <v>845</v>
      </c>
      <c r="B288" s="127">
        <v>3332</v>
      </c>
      <c r="C288" s="117" t="s">
        <v>238</v>
      </c>
      <c r="D288" s="117" t="s">
        <v>107</v>
      </c>
      <c r="E288" s="127" t="s">
        <v>89</v>
      </c>
      <c r="F288" s="127" t="s">
        <v>74</v>
      </c>
      <c r="G288" s="128" t="s">
        <v>78</v>
      </c>
      <c r="H288" s="118" t="s">
        <v>438</v>
      </c>
      <c r="I288" s="126">
        <v>5</v>
      </c>
    </row>
    <row r="289" spans="1:9" ht="11.25">
      <c r="A289" s="119" t="s">
        <v>846</v>
      </c>
      <c r="B289" s="127">
        <v>3334</v>
      </c>
      <c r="C289" s="117" t="s">
        <v>238</v>
      </c>
      <c r="D289" s="117" t="s">
        <v>148</v>
      </c>
      <c r="E289" s="127" t="s">
        <v>395</v>
      </c>
      <c r="F289" s="127" t="s">
        <v>74</v>
      </c>
      <c r="G289" s="128" t="s">
        <v>78</v>
      </c>
      <c r="H289" s="93" t="s">
        <v>438</v>
      </c>
      <c r="I289" s="112">
        <v>0</v>
      </c>
    </row>
    <row r="290" spans="1:9" ht="11.25">
      <c r="A290" s="119" t="s">
        <v>847</v>
      </c>
      <c r="B290" s="127">
        <v>3335</v>
      </c>
      <c r="C290" s="117" t="s">
        <v>493</v>
      </c>
      <c r="D290" s="117" t="s">
        <v>86</v>
      </c>
      <c r="E290" s="127" t="s">
        <v>392</v>
      </c>
      <c r="F290" s="127" t="s">
        <v>74</v>
      </c>
      <c r="G290" s="128" t="s">
        <v>78</v>
      </c>
      <c r="H290" s="118" t="s">
        <v>105</v>
      </c>
      <c r="I290" s="126">
        <v>0</v>
      </c>
    </row>
    <row r="291" spans="1:9" ht="11.25">
      <c r="A291" s="119" t="s">
        <v>848</v>
      </c>
      <c r="B291" s="127">
        <v>3336</v>
      </c>
      <c r="C291" s="117" t="s">
        <v>548</v>
      </c>
      <c r="D291" s="117" t="s">
        <v>86</v>
      </c>
      <c r="E291" s="127" t="s">
        <v>89</v>
      </c>
      <c r="F291" s="127" t="s">
        <v>74</v>
      </c>
      <c r="G291" s="128" t="s">
        <v>78</v>
      </c>
      <c r="H291" s="118" t="s">
        <v>105</v>
      </c>
      <c r="I291" s="126">
        <v>0</v>
      </c>
    </row>
    <row r="292" spans="1:9" ht="11.25">
      <c r="A292" s="119" t="s">
        <v>849</v>
      </c>
      <c r="B292" s="127">
        <v>3337</v>
      </c>
      <c r="C292" s="117" t="s">
        <v>549</v>
      </c>
      <c r="D292" s="117" t="s">
        <v>547</v>
      </c>
      <c r="E292" s="127" t="s">
        <v>89</v>
      </c>
      <c r="F292" s="127" t="s">
        <v>74</v>
      </c>
      <c r="G292" s="128" t="s">
        <v>78</v>
      </c>
      <c r="H292" s="118" t="s">
        <v>105</v>
      </c>
      <c r="I292" s="126">
        <v>0</v>
      </c>
    </row>
    <row r="293" spans="1:9" ht="11.25">
      <c r="A293" s="119" t="s">
        <v>850</v>
      </c>
      <c r="B293" s="127">
        <v>3339</v>
      </c>
      <c r="C293" s="117" t="s">
        <v>546</v>
      </c>
      <c r="D293" s="117" t="s">
        <v>128</v>
      </c>
      <c r="E293" s="127" t="s">
        <v>425</v>
      </c>
      <c r="F293" s="127" t="s">
        <v>74</v>
      </c>
      <c r="G293" s="128" t="s">
        <v>78</v>
      </c>
      <c r="H293" s="118" t="s">
        <v>438</v>
      </c>
      <c r="I293" s="126">
        <v>0</v>
      </c>
    </row>
    <row r="294" spans="1:9" ht="11.25">
      <c r="A294" s="119" t="s">
        <v>851</v>
      </c>
      <c r="B294" s="127">
        <v>3340</v>
      </c>
      <c r="C294" s="91" t="s">
        <v>546</v>
      </c>
      <c r="D294" s="91" t="s">
        <v>154</v>
      </c>
      <c r="E294" s="92" t="s">
        <v>991</v>
      </c>
      <c r="F294" s="92" t="s">
        <v>74</v>
      </c>
      <c r="G294" s="92" t="s">
        <v>78</v>
      </c>
      <c r="H294" s="93" t="s">
        <v>438</v>
      </c>
      <c r="I294" s="112">
        <v>0</v>
      </c>
    </row>
    <row r="295" spans="1:9" ht="11.25">
      <c r="A295" s="119" t="s">
        <v>852</v>
      </c>
      <c r="B295" s="92">
        <v>3341</v>
      </c>
      <c r="C295" s="91" t="s">
        <v>466</v>
      </c>
      <c r="D295" s="91" t="s">
        <v>242</v>
      </c>
      <c r="E295" s="92" t="s">
        <v>425</v>
      </c>
      <c r="F295" s="92" t="s">
        <v>74</v>
      </c>
      <c r="G295" s="92" t="s">
        <v>78</v>
      </c>
      <c r="H295" s="93" t="s">
        <v>438</v>
      </c>
      <c r="I295" s="112">
        <v>5</v>
      </c>
    </row>
    <row r="296" spans="1:9" ht="11.25">
      <c r="A296" s="119" t="s">
        <v>853</v>
      </c>
      <c r="B296" s="92">
        <v>3342</v>
      </c>
      <c r="C296" s="91" t="s">
        <v>544</v>
      </c>
      <c r="D296" s="91" t="s">
        <v>545</v>
      </c>
      <c r="E296" s="92" t="s">
        <v>991</v>
      </c>
      <c r="F296" s="92" t="s">
        <v>74</v>
      </c>
      <c r="G296" s="92" t="s">
        <v>78</v>
      </c>
      <c r="H296" s="93" t="s">
        <v>438</v>
      </c>
      <c r="I296" s="112">
        <v>0</v>
      </c>
    </row>
    <row r="297" spans="1:9" ht="11.25">
      <c r="A297" s="119" t="s">
        <v>854</v>
      </c>
      <c r="B297" s="92">
        <v>3343</v>
      </c>
      <c r="C297" s="91" t="s">
        <v>543</v>
      </c>
      <c r="D297" s="91" t="s">
        <v>91</v>
      </c>
      <c r="E297" s="92" t="s">
        <v>89</v>
      </c>
      <c r="F297" s="92" t="s">
        <v>74</v>
      </c>
      <c r="G297" s="92" t="s">
        <v>78</v>
      </c>
      <c r="H297" s="93" t="s">
        <v>438</v>
      </c>
      <c r="I297" s="112">
        <v>0</v>
      </c>
    </row>
    <row r="298" spans="1:9" ht="11.25">
      <c r="A298" s="119" t="s">
        <v>855</v>
      </c>
      <c r="B298" s="92">
        <v>3344</v>
      </c>
      <c r="C298" s="91" t="s">
        <v>542</v>
      </c>
      <c r="D298" s="91" t="s">
        <v>77</v>
      </c>
      <c r="E298" s="92" t="s">
        <v>392</v>
      </c>
      <c r="F298" s="92" t="s">
        <v>74</v>
      </c>
      <c r="G298" s="92" t="s">
        <v>78</v>
      </c>
      <c r="H298" s="93" t="s">
        <v>438</v>
      </c>
      <c r="I298" s="112">
        <v>4</v>
      </c>
    </row>
    <row r="299" spans="1:9" ht="11.25">
      <c r="A299" s="119" t="s">
        <v>856</v>
      </c>
      <c r="B299" s="92">
        <v>3345</v>
      </c>
      <c r="C299" s="91" t="s">
        <v>540</v>
      </c>
      <c r="D299" s="91" t="s">
        <v>541</v>
      </c>
      <c r="E299" s="92" t="s">
        <v>395</v>
      </c>
      <c r="F299" s="92" t="s">
        <v>74</v>
      </c>
      <c r="G299" s="92" t="s">
        <v>75</v>
      </c>
      <c r="H299" s="93" t="s">
        <v>150</v>
      </c>
      <c r="I299" s="112">
        <v>0</v>
      </c>
    </row>
    <row r="300" spans="1:9" ht="11.25">
      <c r="A300" s="119" t="s">
        <v>857</v>
      </c>
      <c r="B300" s="92">
        <v>3357</v>
      </c>
      <c r="C300" s="91" t="s">
        <v>513</v>
      </c>
      <c r="D300" s="91" t="s">
        <v>514</v>
      </c>
      <c r="E300" s="92" t="s">
        <v>435</v>
      </c>
      <c r="F300" s="92" t="s">
        <v>74</v>
      </c>
      <c r="G300" s="92" t="s">
        <v>78</v>
      </c>
      <c r="H300" s="93" t="s">
        <v>438</v>
      </c>
      <c r="I300" s="112">
        <v>0</v>
      </c>
    </row>
    <row r="301" spans="1:9" ht="11.25">
      <c r="A301" s="119" t="s">
        <v>858</v>
      </c>
      <c r="B301" s="92">
        <v>3358</v>
      </c>
      <c r="C301" s="91" t="s">
        <v>512</v>
      </c>
      <c r="D301" s="91" t="s">
        <v>148</v>
      </c>
      <c r="E301" s="92" t="s">
        <v>395</v>
      </c>
      <c r="F301" s="92" t="s">
        <v>74</v>
      </c>
      <c r="G301" s="92" t="s">
        <v>78</v>
      </c>
      <c r="H301" s="93" t="s">
        <v>438</v>
      </c>
      <c r="I301" s="112">
        <v>0</v>
      </c>
    </row>
    <row r="302" spans="1:9" ht="11.25">
      <c r="A302" s="119" t="s">
        <v>859</v>
      </c>
      <c r="B302" s="92">
        <v>3359</v>
      </c>
      <c r="C302" s="91" t="s">
        <v>511</v>
      </c>
      <c r="D302" s="91" t="s">
        <v>265</v>
      </c>
      <c r="E302" s="92" t="s">
        <v>395</v>
      </c>
      <c r="F302" s="92" t="s">
        <v>74</v>
      </c>
      <c r="G302" s="92" t="s">
        <v>78</v>
      </c>
      <c r="H302" s="93" t="s">
        <v>438</v>
      </c>
      <c r="I302" s="112">
        <v>5</v>
      </c>
    </row>
    <row r="303" spans="1:9" ht="11.25">
      <c r="A303" s="119" t="s">
        <v>860</v>
      </c>
      <c r="B303" s="92">
        <v>3360</v>
      </c>
      <c r="C303" s="91" t="s">
        <v>511</v>
      </c>
      <c r="D303" s="91" t="s">
        <v>131</v>
      </c>
      <c r="E303" s="92" t="s">
        <v>398</v>
      </c>
      <c r="F303" s="92" t="s">
        <v>74</v>
      </c>
      <c r="G303" s="92" t="s">
        <v>78</v>
      </c>
      <c r="H303" s="93" t="s">
        <v>438</v>
      </c>
      <c r="I303" s="112">
        <v>2</v>
      </c>
    </row>
    <row r="304" spans="1:9" ht="11.25">
      <c r="A304" s="119" t="s">
        <v>861</v>
      </c>
      <c r="B304" s="92">
        <v>3361</v>
      </c>
      <c r="C304" s="91" t="s">
        <v>509</v>
      </c>
      <c r="D304" s="91" t="s">
        <v>510</v>
      </c>
      <c r="E304" s="92" t="s">
        <v>89</v>
      </c>
      <c r="F304" s="92" t="s">
        <v>74</v>
      </c>
      <c r="G304" s="92" t="s">
        <v>78</v>
      </c>
      <c r="H304" s="93" t="s">
        <v>438</v>
      </c>
      <c r="I304" s="112">
        <v>0</v>
      </c>
    </row>
    <row r="305" spans="1:9" ht="11.25">
      <c r="A305" s="119" t="s">
        <v>862</v>
      </c>
      <c r="B305" s="92">
        <v>3362</v>
      </c>
      <c r="C305" s="91" t="s">
        <v>417</v>
      </c>
      <c r="D305" s="91" t="s">
        <v>199</v>
      </c>
      <c r="E305" s="92" t="s">
        <v>89</v>
      </c>
      <c r="F305" s="92" t="s">
        <v>74</v>
      </c>
      <c r="G305" s="92" t="s">
        <v>78</v>
      </c>
      <c r="H305" s="93" t="s">
        <v>438</v>
      </c>
      <c r="I305" s="112">
        <v>2</v>
      </c>
    </row>
    <row r="306" spans="1:9" ht="11.25">
      <c r="A306" s="119" t="s">
        <v>863</v>
      </c>
      <c r="B306" s="92">
        <v>3363</v>
      </c>
      <c r="C306" s="91" t="s">
        <v>416</v>
      </c>
      <c r="D306" s="91" t="s">
        <v>305</v>
      </c>
      <c r="E306" s="92" t="s">
        <v>443</v>
      </c>
      <c r="F306" s="92" t="s">
        <v>74</v>
      </c>
      <c r="G306" s="92" t="s">
        <v>78</v>
      </c>
      <c r="H306" s="93" t="s">
        <v>438</v>
      </c>
      <c r="I306" s="112">
        <v>3</v>
      </c>
    </row>
    <row r="307" spans="1:9" ht="11.25">
      <c r="A307" s="119" t="s">
        <v>864</v>
      </c>
      <c r="B307" s="92">
        <v>3376</v>
      </c>
      <c r="C307" s="91" t="s">
        <v>508</v>
      </c>
      <c r="D307" s="91" t="s">
        <v>73</v>
      </c>
      <c r="E307" s="92" t="s">
        <v>395</v>
      </c>
      <c r="F307" s="92" t="s">
        <v>74</v>
      </c>
      <c r="G307" s="92" t="s">
        <v>75</v>
      </c>
      <c r="H307" s="93" t="s">
        <v>108</v>
      </c>
      <c r="I307" s="112">
        <v>0</v>
      </c>
    </row>
    <row r="308" spans="1:9" ht="11.25">
      <c r="A308" s="119" t="s">
        <v>865</v>
      </c>
      <c r="B308" s="92">
        <v>3377</v>
      </c>
      <c r="C308" s="91" t="s">
        <v>507</v>
      </c>
      <c r="D308" s="91" t="s">
        <v>73</v>
      </c>
      <c r="E308" s="92" t="s">
        <v>392</v>
      </c>
      <c r="F308" s="92" t="s">
        <v>74</v>
      </c>
      <c r="G308" s="92" t="s">
        <v>78</v>
      </c>
      <c r="H308" s="93" t="s">
        <v>79</v>
      </c>
      <c r="I308" s="112">
        <v>4</v>
      </c>
    </row>
    <row r="309" spans="1:9" ht="11.25">
      <c r="A309" s="119" t="s">
        <v>866</v>
      </c>
      <c r="B309" s="92">
        <v>3378</v>
      </c>
      <c r="C309" s="91" t="s">
        <v>506</v>
      </c>
      <c r="D309" s="91" t="s">
        <v>73</v>
      </c>
      <c r="E309" s="92" t="s">
        <v>398</v>
      </c>
      <c r="F309" s="92" t="s">
        <v>74</v>
      </c>
      <c r="G309" s="92" t="s">
        <v>78</v>
      </c>
      <c r="H309" s="93" t="s">
        <v>79</v>
      </c>
      <c r="I309" s="112">
        <v>5</v>
      </c>
    </row>
    <row r="310" spans="1:9" ht="11.25">
      <c r="A310" s="119" t="s">
        <v>867</v>
      </c>
      <c r="B310" s="92">
        <v>3379</v>
      </c>
      <c r="C310" s="91" t="s">
        <v>505</v>
      </c>
      <c r="D310" s="91" t="s">
        <v>245</v>
      </c>
      <c r="E310" s="92" t="s">
        <v>991</v>
      </c>
      <c r="F310" s="92" t="s">
        <v>74</v>
      </c>
      <c r="G310" s="92" t="s">
        <v>78</v>
      </c>
      <c r="H310" s="93" t="s">
        <v>79</v>
      </c>
      <c r="I310" s="112">
        <v>0</v>
      </c>
    </row>
    <row r="311" spans="1:9" ht="11.25">
      <c r="A311" s="119" t="s">
        <v>868</v>
      </c>
      <c r="B311" s="92">
        <v>3380</v>
      </c>
      <c r="C311" s="91" t="s">
        <v>127</v>
      </c>
      <c r="D311" s="91" t="s">
        <v>504</v>
      </c>
      <c r="E311" s="92" t="s">
        <v>435</v>
      </c>
      <c r="F311" s="92" t="s">
        <v>74</v>
      </c>
      <c r="G311" s="92" t="s">
        <v>78</v>
      </c>
      <c r="H311" s="93" t="s">
        <v>92</v>
      </c>
      <c r="I311" s="112">
        <v>0</v>
      </c>
    </row>
    <row r="312" spans="1:9" ht="11.25">
      <c r="A312" s="119" t="s">
        <v>869</v>
      </c>
      <c r="B312" s="92">
        <v>3381</v>
      </c>
      <c r="C312" s="91" t="s">
        <v>120</v>
      </c>
      <c r="D312" s="91" t="s">
        <v>182</v>
      </c>
      <c r="E312" s="92" t="s">
        <v>398</v>
      </c>
      <c r="F312" s="92" t="s">
        <v>74</v>
      </c>
      <c r="G312" s="92" t="s">
        <v>78</v>
      </c>
      <c r="H312" s="93" t="s">
        <v>92</v>
      </c>
      <c r="I312" s="112">
        <v>0</v>
      </c>
    </row>
    <row r="313" spans="1:9" ht="11.25">
      <c r="A313" s="119" t="s">
        <v>870</v>
      </c>
      <c r="B313" s="92">
        <v>3382</v>
      </c>
      <c r="C313" s="91" t="s">
        <v>503</v>
      </c>
      <c r="D313" s="91" t="s">
        <v>131</v>
      </c>
      <c r="E313" s="92" t="s">
        <v>395</v>
      </c>
      <c r="F313" s="92" t="s">
        <v>74</v>
      </c>
      <c r="G313" s="92" t="s">
        <v>78</v>
      </c>
      <c r="H313" s="93" t="s">
        <v>92</v>
      </c>
      <c r="I313" s="112">
        <v>0</v>
      </c>
    </row>
    <row r="314" spans="1:9" ht="11.25">
      <c r="A314" s="119" t="s">
        <v>871</v>
      </c>
      <c r="B314" s="92">
        <v>3383</v>
      </c>
      <c r="C314" s="91" t="s">
        <v>502</v>
      </c>
      <c r="D314" s="91" t="s">
        <v>182</v>
      </c>
      <c r="E314" s="92" t="s">
        <v>395</v>
      </c>
      <c r="F314" s="92" t="s">
        <v>74</v>
      </c>
      <c r="G314" s="92" t="s">
        <v>78</v>
      </c>
      <c r="H314" s="93" t="s">
        <v>92</v>
      </c>
      <c r="I314" s="112">
        <v>5</v>
      </c>
    </row>
    <row r="315" spans="1:9" ht="11.25">
      <c r="A315" s="119" t="s">
        <v>872</v>
      </c>
      <c r="B315" s="92">
        <v>3384</v>
      </c>
      <c r="C315" s="91" t="s">
        <v>501</v>
      </c>
      <c r="D315" s="91" t="s">
        <v>188</v>
      </c>
      <c r="E315" s="92" t="s">
        <v>89</v>
      </c>
      <c r="F315" s="92" t="s">
        <v>74</v>
      </c>
      <c r="G315" s="92" t="s">
        <v>78</v>
      </c>
      <c r="H315" s="93" t="s">
        <v>438</v>
      </c>
      <c r="I315" s="112">
        <v>0</v>
      </c>
    </row>
    <row r="316" spans="1:9" ht="11.25">
      <c r="A316" s="119" t="s">
        <v>873</v>
      </c>
      <c r="B316" s="92">
        <v>3385</v>
      </c>
      <c r="C316" s="91" t="s">
        <v>501</v>
      </c>
      <c r="D316" s="91" t="s">
        <v>148</v>
      </c>
      <c r="E316" s="92" t="s">
        <v>395</v>
      </c>
      <c r="F316" s="92" t="s">
        <v>74</v>
      </c>
      <c r="G316" s="92" t="s">
        <v>78</v>
      </c>
      <c r="H316" s="93" t="s">
        <v>438</v>
      </c>
      <c r="I316" s="112">
        <v>0</v>
      </c>
    </row>
    <row r="317" spans="1:9" ht="11.25">
      <c r="A317" s="119" t="s">
        <v>874</v>
      </c>
      <c r="B317" s="92">
        <v>3407</v>
      </c>
      <c r="C317" s="91" t="s">
        <v>500</v>
      </c>
      <c r="D317" s="91" t="s">
        <v>265</v>
      </c>
      <c r="E317" s="92" t="s">
        <v>395</v>
      </c>
      <c r="F317" s="92" t="s">
        <v>74</v>
      </c>
      <c r="G317" s="92" t="s">
        <v>75</v>
      </c>
      <c r="H317" s="93" t="s">
        <v>108</v>
      </c>
      <c r="I317" s="112">
        <v>0</v>
      </c>
    </row>
    <row r="318" spans="1:9" ht="11.25">
      <c r="A318" s="119" t="s">
        <v>875</v>
      </c>
      <c r="B318" s="92">
        <v>3408</v>
      </c>
      <c r="C318" s="91" t="s">
        <v>499</v>
      </c>
      <c r="D318" s="91" t="s">
        <v>131</v>
      </c>
      <c r="E318" s="92" t="s">
        <v>395</v>
      </c>
      <c r="F318" s="92" t="s">
        <v>74</v>
      </c>
      <c r="G318" s="92" t="s">
        <v>75</v>
      </c>
      <c r="H318" s="93" t="s">
        <v>108</v>
      </c>
      <c r="I318" s="112">
        <v>2</v>
      </c>
    </row>
    <row r="319" spans="1:9" ht="11.25">
      <c r="A319" s="119" t="s">
        <v>876</v>
      </c>
      <c r="B319" s="92">
        <v>3409</v>
      </c>
      <c r="C319" s="91" t="s">
        <v>498</v>
      </c>
      <c r="D319" s="91" t="s">
        <v>249</v>
      </c>
      <c r="E319" s="92" t="s">
        <v>395</v>
      </c>
      <c r="F319" s="92" t="s">
        <v>74</v>
      </c>
      <c r="G319" s="92" t="s">
        <v>78</v>
      </c>
      <c r="H319" s="93" t="s">
        <v>108</v>
      </c>
      <c r="I319" s="112">
        <v>0</v>
      </c>
    </row>
    <row r="320" spans="1:9" ht="11.25">
      <c r="A320" s="119" t="s">
        <v>877</v>
      </c>
      <c r="B320" s="92">
        <v>3411</v>
      </c>
      <c r="C320" s="91" t="s">
        <v>496</v>
      </c>
      <c r="D320" s="91" t="s">
        <v>340</v>
      </c>
      <c r="E320" s="92" t="s">
        <v>991</v>
      </c>
      <c r="F320" s="92" t="s">
        <v>74</v>
      </c>
      <c r="G320" s="92" t="s">
        <v>78</v>
      </c>
      <c r="H320" s="93" t="s">
        <v>105</v>
      </c>
      <c r="I320" s="112">
        <v>0</v>
      </c>
    </row>
    <row r="321" spans="1:9" ht="11.25">
      <c r="A321" s="119" t="s">
        <v>878</v>
      </c>
      <c r="B321" s="92">
        <v>3412</v>
      </c>
      <c r="C321" s="91" t="s">
        <v>497</v>
      </c>
      <c r="D321" s="91" t="s">
        <v>98</v>
      </c>
      <c r="E321" s="92" t="s">
        <v>395</v>
      </c>
      <c r="F321" s="92" t="s">
        <v>74</v>
      </c>
      <c r="G321" s="92" t="s">
        <v>78</v>
      </c>
      <c r="H321" s="93" t="s">
        <v>79</v>
      </c>
      <c r="I321" s="112">
        <v>0</v>
      </c>
    </row>
    <row r="322" spans="1:9" ht="11.25">
      <c r="A322" s="119" t="s">
        <v>879</v>
      </c>
      <c r="B322" s="92">
        <v>3415</v>
      </c>
      <c r="C322" s="91" t="s">
        <v>493</v>
      </c>
      <c r="D322" s="91" t="s">
        <v>199</v>
      </c>
      <c r="E322" s="92" t="s">
        <v>89</v>
      </c>
      <c r="F322" s="92" t="s">
        <v>74</v>
      </c>
      <c r="G322" s="92" t="s">
        <v>78</v>
      </c>
      <c r="H322" s="93" t="s">
        <v>105</v>
      </c>
      <c r="I322" s="112">
        <v>0</v>
      </c>
    </row>
    <row r="323" spans="1:9" ht="11.25">
      <c r="A323" s="119" t="s">
        <v>880</v>
      </c>
      <c r="B323" s="92">
        <v>3416</v>
      </c>
      <c r="C323" s="91" t="s">
        <v>494</v>
      </c>
      <c r="D323" s="91" t="s">
        <v>77</v>
      </c>
      <c r="E323" s="92" t="s">
        <v>395</v>
      </c>
      <c r="F323" s="92" t="s">
        <v>74</v>
      </c>
      <c r="G323" s="92" t="s">
        <v>78</v>
      </c>
      <c r="H323" s="93" t="s">
        <v>495</v>
      </c>
      <c r="I323" s="112">
        <v>0</v>
      </c>
    </row>
    <row r="324" spans="1:9" ht="11.25">
      <c r="A324" s="119" t="s">
        <v>881</v>
      </c>
      <c r="B324" s="92">
        <v>3417</v>
      </c>
      <c r="C324" s="91" t="s">
        <v>492</v>
      </c>
      <c r="D324" s="91" t="s">
        <v>400</v>
      </c>
      <c r="E324" s="92" t="s">
        <v>991</v>
      </c>
      <c r="F324" s="92"/>
      <c r="G324" s="92"/>
      <c r="H324" s="93"/>
      <c r="I324" s="112">
        <v>0</v>
      </c>
    </row>
    <row r="325" spans="1:9" ht="11.25">
      <c r="A325" s="119" t="s">
        <v>882</v>
      </c>
      <c r="B325" s="92">
        <v>3419</v>
      </c>
      <c r="C325" s="91" t="s">
        <v>487</v>
      </c>
      <c r="D325" s="91" t="s">
        <v>81</v>
      </c>
      <c r="E325" s="92" t="s">
        <v>424</v>
      </c>
      <c r="F325" s="92" t="s">
        <v>74</v>
      </c>
      <c r="G325" s="92" t="s">
        <v>78</v>
      </c>
      <c r="H325" s="93" t="s">
        <v>438</v>
      </c>
      <c r="I325" s="112">
        <v>5</v>
      </c>
    </row>
    <row r="326" spans="1:9" ht="11.25">
      <c r="A326" s="119" t="s">
        <v>883</v>
      </c>
      <c r="B326" s="92">
        <v>3420</v>
      </c>
      <c r="C326" s="91" t="s">
        <v>488</v>
      </c>
      <c r="D326" s="91" t="s">
        <v>489</v>
      </c>
      <c r="E326" s="92" t="s">
        <v>435</v>
      </c>
      <c r="F326" s="92" t="s">
        <v>74</v>
      </c>
      <c r="G326" s="92" t="s">
        <v>75</v>
      </c>
      <c r="H326" s="93" t="s">
        <v>108</v>
      </c>
      <c r="I326" s="112">
        <v>0</v>
      </c>
    </row>
    <row r="327" spans="1:9" ht="11.25">
      <c r="A327" s="119" t="s">
        <v>884</v>
      </c>
      <c r="B327" s="92">
        <v>3421</v>
      </c>
      <c r="C327" s="91" t="s">
        <v>490</v>
      </c>
      <c r="D327" s="91" t="s">
        <v>188</v>
      </c>
      <c r="E327" s="92" t="s">
        <v>395</v>
      </c>
      <c r="F327" s="92" t="s">
        <v>74</v>
      </c>
      <c r="G327" s="92" t="s">
        <v>75</v>
      </c>
      <c r="H327" s="93" t="s">
        <v>108</v>
      </c>
      <c r="I327" s="112">
        <v>0</v>
      </c>
    </row>
    <row r="328" spans="1:9" ht="11.25">
      <c r="A328" s="119" t="s">
        <v>885</v>
      </c>
      <c r="B328" s="92">
        <v>3422</v>
      </c>
      <c r="C328" s="91" t="s">
        <v>491</v>
      </c>
      <c r="D328" s="91" t="s">
        <v>98</v>
      </c>
      <c r="E328" s="92" t="s">
        <v>395</v>
      </c>
      <c r="F328" s="92" t="s">
        <v>74</v>
      </c>
      <c r="G328" s="92" t="s">
        <v>75</v>
      </c>
      <c r="H328" s="93" t="s">
        <v>108</v>
      </c>
      <c r="I328" s="112">
        <v>0</v>
      </c>
    </row>
    <row r="329" spans="1:9" ht="11.25">
      <c r="A329" s="119" t="s">
        <v>886</v>
      </c>
      <c r="B329" s="92">
        <v>3423</v>
      </c>
      <c r="C329" s="91" t="s">
        <v>486</v>
      </c>
      <c r="D329" s="91" t="s">
        <v>81</v>
      </c>
      <c r="E329" s="92" t="s">
        <v>395</v>
      </c>
      <c r="F329" s="92" t="s">
        <v>74</v>
      </c>
      <c r="G329" s="92" t="s">
        <v>78</v>
      </c>
      <c r="H329" s="93" t="s">
        <v>476</v>
      </c>
      <c r="I329" s="112">
        <v>0</v>
      </c>
    </row>
    <row r="330" spans="1:9" ht="11.25">
      <c r="A330" s="119" t="s">
        <v>887</v>
      </c>
      <c r="B330" s="92">
        <v>3424</v>
      </c>
      <c r="C330" s="91" t="s">
        <v>485</v>
      </c>
      <c r="D330" s="91" t="s">
        <v>84</v>
      </c>
      <c r="E330" s="92" t="s">
        <v>395</v>
      </c>
      <c r="F330" s="92" t="s">
        <v>74</v>
      </c>
      <c r="G330" s="92" t="s">
        <v>78</v>
      </c>
      <c r="H330" s="93" t="s">
        <v>476</v>
      </c>
      <c r="I330" s="112">
        <v>5</v>
      </c>
    </row>
    <row r="331" spans="1:9" ht="11.25">
      <c r="A331" s="119" t="s">
        <v>888</v>
      </c>
      <c r="B331" s="92">
        <v>3425</v>
      </c>
      <c r="C331" s="91" t="s">
        <v>484</v>
      </c>
      <c r="D331" s="91" t="s">
        <v>73</v>
      </c>
      <c r="E331" s="92" t="s">
        <v>395</v>
      </c>
      <c r="F331" s="92" t="s">
        <v>74</v>
      </c>
      <c r="G331" s="92" t="s">
        <v>78</v>
      </c>
      <c r="H331" s="93" t="s">
        <v>476</v>
      </c>
      <c r="I331" s="112">
        <v>0</v>
      </c>
    </row>
    <row r="332" spans="1:9" ht="11.25">
      <c r="A332" s="119" t="s">
        <v>889</v>
      </c>
      <c r="B332" s="92">
        <v>3450</v>
      </c>
      <c r="C332" s="91" t="s">
        <v>428</v>
      </c>
      <c r="D332" s="91" t="s">
        <v>131</v>
      </c>
      <c r="E332" s="92" t="s">
        <v>395</v>
      </c>
      <c r="F332" s="92" t="s">
        <v>74</v>
      </c>
      <c r="G332" s="92" t="s">
        <v>75</v>
      </c>
      <c r="H332" s="93" t="s">
        <v>108</v>
      </c>
      <c r="I332" s="112">
        <v>4</v>
      </c>
    </row>
    <row r="333" spans="1:9" ht="11.25">
      <c r="A333" s="119" t="s">
        <v>890</v>
      </c>
      <c r="B333" s="92">
        <v>3451</v>
      </c>
      <c r="C333" s="91" t="s">
        <v>483</v>
      </c>
      <c r="D333" s="91" t="s">
        <v>249</v>
      </c>
      <c r="E333" s="92" t="s">
        <v>395</v>
      </c>
      <c r="F333" s="92" t="s">
        <v>74</v>
      </c>
      <c r="G333" s="92" t="s">
        <v>75</v>
      </c>
      <c r="H333" s="93" t="s">
        <v>108</v>
      </c>
      <c r="I333" s="112">
        <v>3</v>
      </c>
    </row>
    <row r="334" spans="1:9" ht="11.25">
      <c r="A334" s="119" t="s">
        <v>891</v>
      </c>
      <c r="B334" s="92">
        <v>3452</v>
      </c>
      <c r="C334" s="91" t="s">
        <v>423</v>
      </c>
      <c r="D334" s="91" t="s">
        <v>81</v>
      </c>
      <c r="E334" s="92" t="s">
        <v>89</v>
      </c>
      <c r="F334" s="92" t="s">
        <v>74</v>
      </c>
      <c r="G334" s="92" t="s">
        <v>75</v>
      </c>
      <c r="H334" s="93" t="s">
        <v>150</v>
      </c>
      <c r="I334" s="112">
        <v>4</v>
      </c>
    </row>
    <row r="335" spans="1:9" ht="11.25">
      <c r="A335" s="119" t="s">
        <v>892</v>
      </c>
      <c r="B335" s="92">
        <v>3454</v>
      </c>
      <c r="C335" s="91" t="s">
        <v>481</v>
      </c>
      <c r="D335" s="91" t="s">
        <v>192</v>
      </c>
      <c r="E335" s="92" t="s">
        <v>89</v>
      </c>
      <c r="F335" s="92" t="s">
        <v>74</v>
      </c>
      <c r="G335" s="92" t="s">
        <v>78</v>
      </c>
      <c r="H335" s="93" t="s">
        <v>438</v>
      </c>
      <c r="I335" s="112">
        <v>5</v>
      </c>
    </row>
    <row r="336" spans="1:9" ht="11.25">
      <c r="A336" s="119" t="s">
        <v>893</v>
      </c>
      <c r="B336" s="92">
        <v>3455</v>
      </c>
      <c r="C336" s="91" t="s">
        <v>482</v>
      </c>
      <c r="D336" s="91" t="s">
        <v>111</v>
      </c>
      <c r="E336" s="92" t="s">
        <v>392</v>
      </c>
      <c r="F336" s="92" t="s">
        <v>74</v>
      </c>
      <c r="G336" s="92" t="s">
        <v>78</v>
      </c>
      <c r="H336" s="93" t="s">
        <v>79</v>
      </c>
      <c r="I336" s="112">
        <v>0</v>
      </c>
    </row>
    <row r="337" spans="1:9" ht="11.25">
      <c r="A337" s="119" t="s">
        <v>894</v>
      </c>
      <c r="B337" s="92">
        <v>3471</v>
      </c>
      <c r="C337" s="91" t="s">
        <v>429</v>
      </c>
      <c r="D337" s="91" t="s">
        <v>427</v>
      </c>
      <c r="E337" s="92" t="s">
        <v>435</v>
      </c>
      <c r="F337" s="92" t="s">
        <v>74</v>
      </c>
      <c r="G337" s="92" t="s">
        <v>75</v>
      </c>
      <c r="H337" s="93" t="s">
        <v>108</v>
      </c>
      <c r="I337" s="112">
        <v>5</v>
      </c>
    </row>
    <row r="338" spans="1:9" ht="11.25">
      <c r="A338" s="119" t="s">
        <v>895</v>
      </c>
      <c r="B338" s="92">
        <v>3474</v>
      </c>
      <c r="C338" s="91" t="s">
        <v>66</v>
      </c>
      <c r="D338" s="91" t="s">
        <v>69</v>
      </c>
      <c r="E338" s="92" t="s">
        <v>89</v>
      </c>
      <c r="F338" s="92" t="s">
        <v>74</v>
      </c>
      <c r="G338" s="92" t="s">
        <v>75</v>
      </c>
      <c r="H338" s="93" t="s">
        <v>82</v>
      </c>
      <c r="I338" s="112">
        <v>5</v>
      </c>
    </row>
    <row r="339" spans="1:9" ht="11.25">
      <c r="A339" s="119" t="s">
        <v>896</v>
      </c>
      <c r="B339" s="92">
        <v>3475</v>
      </c>
      <c r="C339" s="91" t="s">
        <v>480</v>
      </c>
      <c r="D339" s="91" t="s">
        <v>131</v>
      </c>
      <c r="E339" s="92" t="s">
        <v>395</v>
      </c>
      <c r="F339" s="92" t="s">
        <v>74</v>
      </c>
      <c r="G339" s="92" t="s">
        <v>78</v>
      </c>
      <c r="H339" s="93" t="s">
        <v>476</v>
      </c>
      <c r="I339" s="112">
        <v>1</v>
      </c>
    </row>
    <row r="340" spans="1:9" ht="11.25">
      <c r="A340" s="119" t="s">
        <v>897</v>
      </c>
      <c r="B340" s="140">
        <v>3476</v>
      </c>
      <c r="C340" s="141" t="s">
        <v>479</v>
      </c>
      <c r="D340" s="141" t="s">
        <v>356</v>
      </c>
      <c r="E340" s="140" t="s">
        <v>435</v>
      </c>
      <c r="F340" s="140" t="s">
        <v>74</v>
      </c>
      <c r="G340" s="140" t="s">
        <v>78</v>
      </c>
      <c r="H340" s="142" t="s">
        <v>105</v>
      </c>
      <c r="I340" s="143">
        <v>4</v>
      </c>
    </row>
    <row r="341" spans="1:9" ht="11.25">
      <c r="A341" s="119" t="s">
        <v>898</v>
      </c>
      <c r="B341" s="92">
        <v>3477</v>
      </c>
      <c r="C341" s="91" t="s">
        <v>478</v>
      </c>
      <c r="D341" s="91" t="s">
        <v>111</v>
      </c>
      <c r="E341" s="92" t="s">
        <v>395</v>
      </c>
      <c r="F341" s="92" t="s">
        <v>74</v>
      </c>
      <c r="G341" s="92" t="s">
        <v>78</v>
      </c>
      <c r="H341" s="93" t="s">
        <v>105</v>
      </c>
      <c r="I341" s="112">
        <v>0</v>
      </c>
    </row>
    <row r="342" spans="1:9" ht="11.25">
      <c r="A342" s="119" t="s">
        <v>899</v>
      </c>
      <c r="B342" s="92">
        <v>3491</v>
      </c>
      <c r="C342" s="91" t="s">
        <v>474</v>
      </c>
      <c r="D342" s="91" t="s">
        <v>135</v>
      </c>
      <c r="E342" s="92" t="s">
        <v>89</v>
      </c>
      <c r="F342" s="92" t="s">
        <v>74</v>
      </c>
      <c r="G342" s="92" t="s">
        <v>78</v>
      </c>
      <c r="H342" s="93" t="s">
        <v>438</v>
      </c>
      <c r="I342" s="112">
        <v>5</v>
      </c>
    </row>
    <row r="343" spans="1:9" ht="11.25">
      <c r="A343" s="119" t="s">
        <v>900</v>
      </c>
      <c r="B343" s="92">
        <v>3493</v>
      </c>
      <c r="C343" s="91" t="s">
        <v>475</v>
      </c>
      <c r="D343" s="91" t="s">
        <v>186</v>
      </c>
      <c r="E343" s="92" t="s">
        <v>395</v>
      </c>
      <c r="F343" s="92" t="s">
        <v>74</v>
      </c>
      <c r="G343" s="92" t="s">
        <v>78</v>
      </c>
      <c r="H343" s="93" t="s">
        <v>476</v>
      </c>
      <c r="I343" s="112">
        <v>0</v>
      </c>
    </row>
    <row r="344" spans="1:9" ht="11.25">
      <c r="A344" s="119" t="s">
        <v>901</v>
      </c>
      <c r="B344" s="92">
        <v>3494</v>
      </c>
      <c r="C344" s="91" t="s">
        <v>477</v>
      </c>
      <c r="D344" s="91" t="s">
        <v>299</v>
      </c>
      <c r="E344" s="92" t="s">
        <v>395</v>
      </c>
      <c r="F344" s="92" t="s">
        <v>74</v>
      </c>
      <c r="G344" s="92" t="s">
        <v>78</v>
      </c>
      <c r="H344" s="93" t="s">
        <v>476</v>
      </c>
      <c r="I344" s="112">
        <v>0</v>
      </c>
    </row>
    <row r="345" spans="1:9" ht="11.25">
      <c r="A345" s="119" t="s">
        <v>902</v>
      </c>
      <c r="B345" s="92">
        <v>3501</v>
      </c>
      <c r="C345" s="91" t="s">
        <v>466</v>
      </c>
      <c r="D345" s="91" t="s">
        <v>210</v>
      </c>
      <c r="E345" s="92" t="s">
        <v>991</v>
      </c>
      <c r="F345" s="92" t="s">
        <v>74</v>
      </c>
      <c r="G345" s="92" t="s">
        <v>78</v>
      </c>
      <c r="H345" s="93" t="s">
        <v>438</v>
      </c>
      <c r="I345" s="112">
        <v>0</v>
      </c>
    </row>
    <row r="346" spans="1:9" ht="11.25">
      <c r="A346" s="119" t="s">
        <v>903</v>
      </c>
      <c r="B346" s="92">
        <v>3502</v>
      </c>
      <c r="C346" s="91" t="s">
        <v>467</v>
      </c>
      <c r="D346" s="91" t="s">
        <v>247</v>
      </c>
      <c r="E346" s="92" t="s">
        <v>89</v>
      </c>
      <c r="F346" s="92" t="s">
        <v>74</v>
      </c>
      <c r="G346" s="92" t="s">
        <v>78</v>
      </c>
      <c r="H346" s="93" t="s">
        <v>438</v>
      </c>
      <c r="I346" s="112">
        <v>0</v>
      </c>
    </row>
    <row r="347" spans="1:9" ht="11.25">
      <c r="A347" s="119" t="s">
        <v>904</v>
      </c>
      <c r="B347" s="92">
        <v>3503</v>
      </c>
      <c r="C347" s="91" t="s">
        <v>64</v>
      </c>
      <c r="D347" s="91" t="s">
        <v>67</v>
      </c>
      <c r="E347" s="92" t="s">
        <v>424</v>
      </c>
      <c r="F347" s="92" t="s">
        <v>74</v>
      </c>
      <c r="G347" s="92" t="s">
        <v>75</v>
      </c>
      <c r="H347" s="93" t="s">
        <v>108</v>
      </c>
      <c r="I347" s="112">
        <v>0</v>
      </c>
    </row>
    <row r="348" spans="1:9" ht="11.25">
      <c r="A348" s="119" t="s">
        <v>905</v>
      </c>
      <c r="B348" s="92">
        <v>3504</v>
      </c>
      <c r="C348" s="91" t="s">
        <v>468</v>
      </c>
      <c r="D348" s="91" t="s">
        <v>469</v>
      </c>
      <c r="E348" s="92" t="s">
        <v>435</v>
      </c>
      <c r="F348" s="92" t="s">
        <v>74</v>
      </c>
      <c r="G348" s="92" t="s">
        <v>75</v>
      </c>
      <c r="H348" s="93" t="s">
        <v>108</v>
      </c>
      <c r="I348" s="112">
        <v>0</v>
      </c>
    </row>
    <row r="349" spans="1:9" ht="11.25">
      <c r="A349" s="119" t="s">
        <v>906</v>
      </c>
      <c r="B349" s="92">
        <v>3505</v>
      </c>
      <c r="C349" s="91" t="s">
        <v>470</v>
      </c>
      <c r="D349" s="91" t="s">
        <v>213</v>
      </c>
      <c r="E349" s="92" t="s">
        <v>471</v>
      </c>
      <c r="F349" s="92" t="s">
        <v>74</v>
      </c>
      <c r="G349" s="92" t="s">
        <v>75</v>
      </c>
      <c r="H349" s="93" t="s">
        <v>108</v>
      </c>
      <c r="I349" s="112">
        <v>0</v>
      </c>
    </row>
    <row r="350" spans="1:9" ht="11.25">
      <c r="A350" s="119" t="s">
        <v>907</v>
      </c>
      <c r="B350" s="92">
        <v>3506</v>
      </c>
      <c r="C350" s="91" t="s">
        <v>472</v>
      </c>
      <c r="D350" s="91" t="s">
        <v>473</v>
      </c>
      <c r="E350" s="92" t="s">
        <v>435</v>
      </c>
      <c r="F350" s="92" t="s">
        <v>74</v>
      </c>
      <c r="G350" s="138" t="s">
        <v>78</v>
      </c>
      <c r="H350" s="118" t="s">
        <v>438</v>
      </c>
      <c r="I350" s="126">
        <v>0</v>
      </c>
    </row>
    <row r="351" spans="1:9" ht="11.25">
      <c r="A351" s="119" t="s">
        <v>908</v>
      </c>
      <c r="B351" s="92">
        <v>3521</v>
      </c>
      <c r="C351" s="91" t="s">
        <v>990</v>
      </c>
      <c r="D351" s="91" t="s">
        <v>103</v>
      </c>
      <c r="E351" s="92" t="s">
        <v>991</v>
      </c>
      <c r="F351" s="92" t="s">
        <v>74</v>
      </c>
      <c r="G351" s="92" t="s">
        <v>78</v>
      </c>
      <c r="H351" s="93" t="s">
        <v>476</v>
      </c>
      <c r="I351" s="112">
        <v>0</v>
      </c>
    </row>
    <row r="352" spans="1:9" ht="11.25">
      <c r="A352" s="119" t="s">
        <v>909</v>
      </c>
      <c r="B352" s="92"/>
      <c r="C352" s="91"/>
      <c r="D352" s="91"/>
      <c r="E352" s="92"/>
      <c r="F352" s="92"/>
      <c r="G352" s="92"/>
      <c r="H352" s="93"/>
      <c r="I352" s="112"/>
    </row>
    <row r="353" spans="1:9" ht="11.25">
      <c r="A353" s="119" t="s">
        <v>910</v>
      </c>
      <c r="B353" s="92"/>
      <c r="C353" s="91"/>
      <c r="D353" s="91"/>
      <c r="E353" s="92"/>
      <c r="F353" s="92"/>
      <c r="G353" s="92"/>
      <c r="H353" s="93"/>
      <c r="I353" s="112"/>
    </row>
    <row r="354" spans="1:9" ht="11.25">
      <c r="A354" s="119" t="s">
        <v>911</v>
      </c>
      <c r="B354" s="92"/>
      <c r="C354" s="91"/>
      <c r="D354" s="91"/>
      <c r="E354" s="92"/>
      <c r="F354" s="92"/>
      <c r="G354" s="92"/>
      <c r="H354" s="93"/>
      <c r="I354" s="112"/>
    </row>
    <row r="355" spans="1:9" ht="11.25">
      <c r="A355" s="119" t="s">
        <v>912</v>
      </c>
      <c r="B355" s="92"/>
      <c r="C355" s="91"/>
      <c r="D355" s="91"/>
      <c r="E355" s="92"/>
      <c r="F355" s="92"/>
      <c r="G355" s="92"/>
      <c r="H355" s="93"/>
      <c r="I355" s="112"/>
    </row>
    <row r="356" spans="1:9" ht="11.25">
      <c r="A356" s="119" t="s">
        <v>913</v>
      </c>
      <c r="B356" s="92"/>
      <c r="C356" s="91"/>
      <c r="D356" s="91"/>
      <c r="E356" s="92"/>
      <c r="F356" s="92"/>
      <c r="G356" s="92"/>
      <c r="H356" s="93"/>
      <c r="I356" s="112"/>
    </row>
    <row r="357" spans="1:9" ht="11.25">
      <c r="A357" s="119" t="s">
        <v>914</v>
      </c>
      <c r="B357" s="92"/>
      <c r="C357" s="91"/>
      <c r="D357" s="91"/>
      <c r="E357" s="92"/>
      <c r="F357" s="92"/>
      <c r="G357" s="92"/>
      <c r="H357" s="93"/>
      <c r="I357" s="112"/>
    </row>
    <row r="358" spans="1:9" ht="11.25">
      <c r="A358" s="119" t="s">
        <v>915</v>
      </c>
      <c r="B358" s="92"/>
      <c r="C358" s="91"/>
      <c r="D358" s="91"/>
      <c r="E358" s="92"/>
      <c r="F358" s="92"/>
      <c r="G358" s="92"/>
      <c r="H358" s="93"/>
      <c r="I358" s="112"/>
    </row>
    <row r="359" spans="1:9" ht="11.25">
      <c r="A359" s="119" t="s">
        <v>916</v>
      </c>
      <c r="B359" s="92"/>
      <c r="C359" s="91"/>
      <c r="D359" s="91"/>
      <c r="E359" s="92"/>
      <c r="F359" s="92"/>
      <c r="G359" s="92"/>
      <c r="H359" s="93"/>
      <c r="I359" s="112"/>
    </row>
    <row r="360" spans="1:9" ht="11.25">
      <c r="A360" s="119" t="s">
        <v>917</v>
      </c>
      <c r="B360" s="92"/>
      <c r="C360" s="91"/>
      <c r="D360" s="91"/>
      <c r="E360" s="92"/>
      <c r="F360" s="92"/>
      <c r="G360" s="92"/>
      <c r="H360" s="93"/>
      <c r="I360" s="112"/>
    </row>
    <row r="361" spans="1:9" ht="11.25">
      <c r="A361" s="119" t="s">
        <v>918</v>
      </c>
      <c r="B361" s="92"/>
      <c r="C361" s="91"/>
      <c r="D361" s="91"/>
      <c r="E361" s="92"/>
      <c r="F361" s="92"/>
      <c r="G361" s="92"/>
      <c r="H361" s="93"/>
      <c r="I361" s="112"/>
    </row>
    <row r="362" spans="1:9" ht="11.25">
      <c r="A362" s="119" t="s">
        <v>919</v>
      </c>
      <c r="B362" s="92"/>
      <c r="C362" s="91"/>
      <c r="D362" s="91"/>
      <c r="E362" s="92"/>
      <c r="F362" s="92"/>
      <c r="G362" s="92"/>
      <c r="H362" s="93"/>
      <c r="I362" s="112"/>
    </row>
    <row r="363" spans="1:9" ht="11.25">
      <c r="A363" s="119" t="s">
        <v>920</v>
      </c>
      <c r="B363" s="92"/>
      <c r="C363" s="91"/>
      <c r="D363" s="91"/>
      <c r="E363" s="92"/>
      <c r="F363" s="92"/>
      <c r="G363" s="92"/>
      <c r="H363" s="93"/>
      <c r="I363" s="112"/>
    </row>
    <row r="364" spans="1:9" ht="11.25">
      <c r="A364" s="119" t="s">
        <v>921</v>
      </c>
      <c r="B364" s="92"/>
      <c r="C364" s="91"/>
      <c r="D364" s="91"/>
      <c r="E364" s="92"/>
      <c r="F364" s="92"/>
      <c r="G364" s="92"/>
      <c r="H364" s="93"/>
      <c r="I364" s="112"/>
    </row>
    <row r="365" spans="1:9" ht="11.25">
      <c r="A365" s="119" t="s">
        <v>922</v>
      </c>
      <c r="B365" s="92"/>
      <c r="C365" s="91"/>
      <c r="D365" s="91"/>
      <c r="E365" s="92"/>
      <c r="F365" s="92"/>
      <c r="G365" s="92"/>
      <c r="H365" s="93"/>
      <c r="I365" s="112"/>
    </row>
    <row r="366" spans="1:9" ht="11.25">
      <c r="A366" s="119" t="s">
        <v>923</v>
      </c>
      <c r="B366" s="92"/>
      <c r="C366" s="91"/>
      <c r="D366" s="91"/>
      <c r="E366" s="92"/>
      <c r="F366" s="92"/>
      <c r="G366" s="92"/>
      <c r="H366" s="93"/>
      <c r="I366" s="112"/>
    </row>
    <row r="367" spans="1:9" ht="11.25">
      <c r="A367" s="119" t="s">
        <v>924</v>
      </c>
      <c r="B367" s="92"/>
      <c r="C367" s="91"/>
      <c r="D367" s="91"/>
      <c r="E367" s="92"/>
      <c r="F367" s="92"/>
      <c r="G367" s="92"/>
      <c r="H367" s="93"/>
      <c r="I367" s="112"/>
    </row>
    <row r="368" spans="1:9" ht="11.25">
      <c r="A368" s="119" t="s">
        <v>925</v>
      </c>
      <c r="B368" s="92"/>
      <c r="C368" s="91"/>
      <c r="D368" s="91"/>
      <c r="E368" s="92"/>
      <c r="F368" s="92"/>
      <c r="G368" s="92"/>
      <c r="H368" s="93"/>
      <c r="I368" s="112"/>
    </row>
    <row r="369" spans="1:9" ht="11.25">
      <c r="A369" s="119" t="s">
        <v>926</v>
      </c>
      <c r="B369" s="92"/>
      <c r="C369" s="91"/>
      <c r="D369" s="91"/>
      <c r="E369" s="92"/>
      <c r="F369" s="92"/>
      <c r="G369" s="92"/>
      <c r="H369" s="93"/>
      <c r="I369" s="112"/>
    </row>
    <row r="370" spans="1:9" ht="11.25">
      <c r="A370" s="119" t="s">
        <v>927</v>
      </c>
      <c r="B370" s="92"/>
      <c r="C370" s="91"/>
      <c r="D370" s="91"/>
      <c r="E370" s="92"/>
      <c r="F370" s="92"/>
      <c r="G370" s="92"/>
      <c r="H370" s="93"/>
      <c r="I370" s="112"/>
    </row>
    <row r="371" spans="1:9" ht="11.25">
      <c r="A371" s="119" t="s">
        <v>928</v>
      </c>
      <c r="B371" s="92"/>
      <c r="C371" s="91"/>
      <c r="D371" s="91"/>
      <c r="E371" s="92"/>
      <c r="F371" s="92"/>
      <c r="G371" s="92"/>
      <c r="H371" s="93"/>
      <c r="I371" s="112"/>
    </row>
    <row r="372" spans="1:9" ht="11.25">
      <c r="A372" s="119" t="s">
        <v>929</v>
      </c>
      <c r="B372" s="92"/>
      <c r="C372" s="91"/>
      <c r="D372" s="91"/>
      <c r="E372" s="92"/>
      <c r="F372" s="92"/>
      <c r="G372" s="92"/>
      <c r="H372" s="93"/>
      <c r="I372" s="112"/>
    </row>
    <row r="373" spans="1:9" ht="11.25">
      <c r="A373" s="119" t="s">
        <v>930</v>
      </c>
      <c r="B373" s="92"/>
      <c r="C373" s="91"/>
      <c r="D373" s="91"/>
      <c r="E373" s="92"/>
      <c r="F373" s="92"/>
      <c r="G373" s="92"/>
      <c r="H373" s="93"/>
      <c r="I373" s="112"/>
    </row>
    <row r="374" spans="1:9" ht="11.25">
      <c r="A374" s="119" t="s">
        <v>931</v>
      </c>
      <c r="B374" s="92"/>
      <c r="C374" s="91"/>
      <c r="D374" s="91"/>
      <c r="E374" s="92"/>
      <c r="F374" s="92"/>
      <c r="G374" s="92"/>
      <c r="H374" s="93"/>
      <c r="I374" s="112"/>
    </row>
    <row r="375" spans="1:9" ht="11.25">
      <c r="A375" s="119" t="s">
        <v>932</v>
      </c>
      <c r="B375" s="92"/>
      <c r="C375" s="91"/>
      <c r="D375" s="91"/>
      <c r="E375" s="92"/>
      <c r="F375" s="92"/>
      <c r="G375" s="92"/>
      <c r="H375" s="93"/>
      <c r="I375" s="112"/>
    </row>
    <row r="376" spans="1:9" ht="11.25">
      <c r="A376" s="119" t="s">
        <v>933</v>
      </c>
      <c r="B376" s="92"/>
      <c r="C376" s="91"/>
      <c r="D376" s="91"/>
      <c r="E376" s="92"/>
      <c r="F376" s="92"/>
      <c r="G376" s="92"/>
      <c r="H376" s="93"/>
      <c r="I376" s="112"/>
    </row>
    <row r="377" spans="1:9" ht="11.25">
      <c r="A377" s="119" t="s">
        <v>934</v>
      </c>
      <c r="B377" s="92"/>
      <c r="C377" s="91"/>
      <c r="D377" s="91"/>
      <c r="E377" s="92"/>
      <c r="F377" s="92"/>
      <c r="G377" s="92"/>
      <c r="H377" s="93"/>
      <c r="I377" s="112"/>
    </row>
    <row r="378" spans="1:9" ht="11.25">
      <c r="A378" s="119" t="s">
        <v>935</v>
      </c>
      <c r="B378" s="92"/>
      <c r="C378" s="91"/>
      <c r="D378" s="91"/>
      <c r="E378" s="92"/>
      <c r="F378" s="92"/>
      <c r="G378" s="92"/>
      <c r="H378" s="93"/>
      <c r="I378" s="112"/>
    </row>
    <row r="379" spans="1:9" ht="11.25">
      <c r="A379" s="119" t="s">
        <v>936</v>
      </c>
      <c r="B379" s="92"/>
      <c r="C379" s="91"/>
      <c r="D379" s="91"/>
      <c r="E379" s="92"/>
      <c r="F379" s="92"/>
      <c r="G379" s="92"/>
      <c r="H379" s="93"/>
      <c r="I379" s="112"/>
    </row>
    <row r="380" spans="1:9" ht="11.25">
      <c r="A380" s="119" t="s">
        <v>937</v>
      </c>
      <c r="B380" s="92"/>
      <c r="C380" s="91"/>
      <c r="D380" s="91"/>
      <c r="E380" s="92"/>
      <c r="F380" s="92"/>
      <c r="G380" s="92"/>
      <c r="H380" s="93"/>
      <c r="I380" s="112"/>
    </row>
    <row r="381" spans="1:9" ht="11.25">
      <c r="A381" s="119" t="s">
        <v>938</v>
      </c>
      <c r="B381" s="92"/>
      <c r="C381" s="91"/>
      <c r="D381" s="91"/>
      <c r="E381" s="92"/>
      <c r="F381" s="92"/>
      <c r="G381" s="92"/>
      <c r="H381" s="93"/>
      <c r="I381" s="112"/>
    </row>
    <row r="382" spans="1:9" ht="11.25">
      <c r="A382" s="119" t="s">
        <v>939</v>
      </c>
      <c r="B382" s="92"/>
      <c r="C382" s="91"/>
      <c r="D382" s="91"/>
      <c r="E382" s="92"/>
      <c r="F382" s="92"/>
      <c r="G382" s="92"/>
      <c r="H382" s="93"/>
      <c r="I382" s="112"/>
    </row>
    <row r="383" spans="1:9" ht="11.25">
      <c r="A383" s="119" t="s">
        <v>940</v>
      </c>
      <c r="B383" s="92"/>
      <c r="C383" s="91"/>
      <c r="D383" s="91"/>
      <c r="E383" s="92"/>
      <c r="F383" s="92"/>
      <c r="G383" s="92"/>
      <c r="H383" s="93"/>
      <c r="I383" s="112"/>
    </row>
    <row r="384" spans="1:9" ht="11.25">
      <c r="A384" s="119" t="s">
        <v>941</v>
      </c>
      <c r="B384" s="92"/>
      <c r="C384" s="91"/>
      <c r="D384" s="91"/>
      <c r="E384" s="92"/>
      <c r="F384" s="92"/>
      <c r="G384" s="92"/>
      <c r="H384" s="93"/>
      <c r="I384" s="112"/>
    </row>
    <row r="385" spans="1:9" ht="11.25">
      <c r="A385" s="119" t="s">
        <v>942</v>
      </c>
      <c r="B385" s="92"/>
      <c r="C385" s="91"/>
      <c r="D385" s="91"/>
      <c r="E385" s="92"/>
      <c r="F385" s="92"/>
      <c r="G385" s="92"/>
      <c r="H385" s="93"/>
      <c r="I385" s="112"/>
    </row>
    <row r="386" spans="1:9" ht="11.25">
      <c r="A386" s="119" t="s">
        <v>943</v>
      </c>
      <c r="B386" s="92"/>
      <c r="C386" s="91"/>
      <c r="D386" s="91"/>
      <c r="E386" s="92"/>
      <c r="F386" s="92"/>
      <c r="G386" s="92"/>
      <c r="H386" s="93"/>
      <c r="I386" s="112"/>
    </row>
    <row r="387" spans="1:9" ht="11.25">
      <c r="A387" s="119" t="s">
        <v>944</v>
      </c>
      <c r="B387" s="92"/>
      <c r="C387" s="91"/>
      <c r="D387" s="91"/>
      <c r="E387" s="92"/>
      <c r="F387" s="92"/>
      <c r="G387" s="92"/>
      <c r="H387" s="93"/>
      <c r="I387" s="112"/>
    </row>
    <row r="388" spans="1:9" ht="11.25">
      <c r="A388" s="119" t="s">
        <v>945</v>
      </c>
      <c r="B388" s="92"/>
      <c r="C388" s="91"/>
      <c r="D388" s="91"/>
      <c r="E388" s="92"/>
      <c r="F388" s="92"/>
      <c r="G388" s="92"/>
      <c r="H388" s="93"/>
      <c r="I388" s="112"/>
    </row>
    <row r="389" spans="1:9" ht="11.25">
      <c r="A389" s="119" t="s">
        <v>946</v>
      </c>
      <c r="B389" s="92"/>
      <c r="C389" s="91"/>
      <c r="D389" s="91"/>
      <c r="E389" s="92"/>
      <c r="F389" s="92"/>
      <c r="G389" s="92"/>
      <c r="H389" s="93"/>
      <c r="I389" s="112"/>
    </row>
    <row r="390" spans="1:9" ht="11.25">
      <c r="A390" s="119" t="s">
        <v>947</v>
      </c>
      <c r="B390" s="92"/>
      <c r="C390" s="91"/>
      <c r="D390" s="91"/>
      <c r="E390" s="92"/>
      <c r="F390" s="92"/>
      <c r="G390" s="92"/>
      <c r="H390" s="93"/>
      <c r="I390" s="112"/>
    </row>
    <row r="391" spans="1:9" ht="11.25">
      <c r="A391" s="119" t="s">
        <v>948</v>
      </c>
      <c r="B391" s="92"/>
      <c r="C391" s="91"/>
      <c r="D391" s="91"/>
      <c r="E391" s="92"/>
      <c r="F391" s="92"/>
      <c r="G391" s="92"/>
      <c r="H391" s="93"/>
      <c r="I391" s="112"/>
    </row>
    <row r="392" spans="1:9" ht="11.25">
      <c r="A392" s="119" t="s">
        <v>949</v>
      </c>
      <c r="B392" s="92"/>
      <c r="C392" s="91"/>
      <c r="D392" s="91"/>
      <c r="E392" s="92"/>
      <c r="F392" s="92"/>
      <c r="G392" s="92"/>
      <c r="H392" s="93"/>
      <c r="I392" s="112"/>
    </row>
    <row r="393" spans="1:9" ht="11.25">
      <c r="A393" s="119" t="s">
        <v>950</v>
      </c>
      <c r="B393" s="92"/>
      <c r="C393" s="91"/>
      <c r="D393" s="91"/>
      <c r="E393" s="92"/>
      <c r="F393" s="92"/>
      <c r="G393" s="92"/>
      <c r="H393" s="93"/>
      <c r="I393" s="112"/>
    </row>
    <row r="394" spans="1:9" ht="11.25">
      <c r="A394" s="119" t="s">
        <v>951</v>
      </c>
      <c r="B394" s="92"/>
      <c r="C394" s="91"/>
      <c r="D394" s="91"/>
      <c r="E394" s="92"/>
      <c r="F394" s="92"/>
      <c r="G394" s="92"/>
      <c r="H394" s="93"/>
      <c r="I394" s="112"/>
    </row>
    <row r="395" spans="1:9" ht="11.25">
      <c r="A395" s="119" t="s">
        <v>952</v>
      </c>
      <c r="B395" s="92"/>
      <c r="C395" s="91"/>
      <c r="D395" s="91"/>
      <c r="E395" s="92"/>
      <c r="F395" s="92"/>
      <c r="G395" s="92"/>
      <c r="H395" s="93"/>
      <c r="I395" s="112"/>
    </row>
    <row r="396" spans="1:9" ht="11.25">
      <c r="A396" s="119" t="s">
        <v>953</v>
      </c>
      <c r="B396" s="92"/>
      <c r="C396" s="91"/>
      <c r="D396" s="91"/>
      <c r="E396" s="92"/>
      <c r="F396" s="92"/>
      <c r="G396" s="92"/>
      <c r="H396" s="93"/>
      <c r="I396" s="112"/>
    </row>
    <row r="397" spans="1:9" ht="11.25">
      <c r="A397" s="119" t="s">
        <v>954</v>
      </c>
      <c r="B397" s="92"/>
      <c r="C397" s="91"/>
      <c r="D397" s="91"/>
      <c r="E397" s="92"/>
      <c r="F397" s="92"/>
      <c r="G397" s="92"/>
      <c r="H397" s="93"/>
      <c r="I397" s="112"/>
    </row>
    <row r="398" spans="1:9" ht="11.25">
      <c r="A398" s="119" t="s">
        <v>955</v>
      </c>
      <c r="B398" s="92"/>
      <c r="C398" s="91"/>
      <c r="D398" s="91"/>
      <c r="E398" s="92"/>
      <c r="F398" s="92"/>
      <c r="G398" s="92"/>
      <c r="H398" s="93"/>
      <c r="I398" s="112"/>
    </row>
    <row r="399" spans="1:9" ht="11.25">
      <c r="A399" s="119" t="s">
        <v>956</v>
      </c>
      <c r="B399" s="92"/>
      <c r="C399" s="91"/>
      <c r="D399" s="91"/>
      <c r="E399" s="92"/>
      <c r="F399" s="92"/>
      <c r="G399" s="92"/>
      <c r="H399" s="93"/>
      <c r="I399" s="112"/>
    </row>
    <row r="400" spans="1:9" ht="11.25">
      <c r="A400" s="119" t="s">
        <v>957</v>
      </c>
      <c r="B400" s="92"/>
      <c r="C400" s="91"/>
      <c r="D400" s="91"/>
      <c r="E400" s="92"/>
      <c r="F400" s="92"/>
      <c r="G400" s="92"/>
      <c r="H400" s="93"/>
      <c r="I400" s="112"/>
    </row>
    <row r="401" spans="1:9" ht="11.25">
      <c r="A401" s="119" t="s">
        <v>958</v>
      </c>
      <c r="B401" s="92"/>
      <c r="C401" s="91"/>
      <c r="D401" s="91"/>
      <c r="E401" s="92"/>
      <c r="F401" s="92"/>
      <c r="G401" s="92"/>
      <c r="H401" s="93"/>
      <c r="I401" s="112"/>
    </row>
    <row r="402" spans="1:9" ht="11.25">
      <c r="A402" s="119" t="s">
        <v>959</v>
      </c>
      <c r="B402" s="92"/>
      <c r="C402" s="91"/>
      <c r="D402" s="91"/>
      <c r="E402" s="92"/>
      <c r="F402" s="92"/>
      <c r="G402" s="92"/>
      <c r="H402" s="93"/>
      <c r="I402" s="112"/>
    </row>
  </sheetData>
  <sheetProtection/>
  <conditionalFormatting sqref="D47:D96 D98:D402">
    <cfRule type="cellIs" priority="2" dxfId="18" operator="equal" stopIfTrue="1">
      <formula>"zahraniční klub"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28125" style="13" customWidth="1"/>
    <col min="2" max="2" width="6.8515625" style="11" customWidth="1"/>
    <col min="3" max="3" width="9.140625" style="13" customWidth="1"/>
    <col min="4" max="4" width="10.28125" style="13" customWidth="1"/>
    <col min="5" max="5" width="4.57421875" style="13" customWidth="1"/>
    <col min="6" max="7" width="9.140625" style="13" customWidth="1"/>
    <col min="8" max="9" width="9.140625" style="14" customWidth="1"/>
    <col min="10" max="10" width="10.00390625" style="14" customWidth="1"/>
    <col min="11" max="11" width="9.140625" style="14" customWidth="1"/>
    <col min="12" max="12" width="9.140625" style="11" customWidth="1"/>
    <col min="13" max="16384" width="9.140625" style="13" customWidth="1"/>
  </cols>
  <sheetData>
    <row r="1" spans="1:12" ht="16.5" thickBot="1">
      <c r="A1" s="21" t="s">
        <v>22</v>
      </c>
      <c r="C1" s="8"/>
      <c r="D1" s="8"/>
      <c r="E1" s="8"/>
      <c r="F1" s="8"/>
      <c r="G1" s="10"/>
      <c r="H1" s="10"/>
      <c r="I1" s="15"/>
      <c r="J1" s="15"/>
      <c r="K1" s="15"/>
      <c r="L1" s="15"/>
    </row>
    <row r="2" spans="2:12" ht="16.5" thickBot="1">
      <c r="B2" s="394" t="s">
        <v>17</v>
      </c>
      <c r="C2" s="395"/>
      <c r="D2" s="396"/>
      <c r="E2" s="8"/>
      <c r="F2" s="29" t="s">
        <v>23</v>
      </c>
      <c r="G2" s="30" t="s">
        <v>13</v>
      </c>
      <c r="H2" s="31" t="s">
        <v>14</v>
      </c>
      <c r="I2" s="15"/>
      <c r="J2" s="15"/>
      <c r="K2" s="15"/>
      <c r="L2" s="15"/>
    </row>
    <row r="3" spans="2:12" ht="12.75">
      <c r="B3" s="24">
        <v>1</v>
      </c>
      <c r="C3" s="16" t="s">
        <v>1</v>
      </c>
      <c r="D3" s="27" t="s">
        <v>5</v>
      </c>
      <c r="F3" s="32">
        <f>IF($B3=1,6,0)</f>
        <v>6</v>
      </c>
      <c r="G3" s="33">
        <f aca="true" t="shared" si="0" ref="G3:G8">IF($B3=1,64,0)</f>
        <v>64</v>
      </c>
      <c r="H3" s="34">
        <f>IF($B3=1,0.25,0)</f>
        <v>0.25</v>
      </c>
      <c r="I3" s="15"/>
      <c r="J3" s="15"/>
      <c r="K3" s="15"/>
      <c r="L3" s="15"/>
    </row>
    <row r="4" spans="2:12" ht="12.75">
      <c r="B4" s="25"/>
      <c r="C4" s="17" t="s">
        <v>1</v>
      </c>
      <c r="D4" s="28" t="s">
        <v>6</v>
      </c>
      <c r="F4" s="35">
        <f>IF(B4=1,6,0)</f>
        <v>0</v>
      </c>
      <c r="G4" s="36">
        <f t="shared" si="0"/>
        <v>0</v>
      </c>
      <c r="H4" s="37">
        <f>IF($B4=1,0.3,0)</f>
        <v>0</v>
      </c>
      <c r="I4" s="15"/>
      <c r="J4" s="15"/>
      <c r="K4" s="15"/>
      <c r="L4" s="15"/>
    </row>
    <row r="5" spans="2:12" ht="12.75">
      <c r="B5" s="25"/>
      <c r="C5" s="17" t="s">
        <v>1</v>
      </c>
      <c r="D5" s="28" t="s">
        <v>369</v>
      </c>
      <c r="F5" s="35">
        <f>IF(B5=1,6,0)</f>
        <v>0</v>
      </c>
      <c r="G5" s="36">
        <f t="shared" si="0"/>
        <v>0</v>
      </c>
      <c r="H5" s="37">
        <f>IF($B5=1,0.325,0)</f>
        <v>0</v>
      </c>
      <c r="I5" s="15"/>
      <c r="J5" s="15"/>
      <c r="K5" s="15"/>
      <c r="L5" s="15"/>
    </row>
    <row r="6" spans="2:12" ht="12.75">
      <c r="B6" s="25"/>
      <c r="C6" s="17" t="s">
        <v>2</v>
      </c>
      <c r="D6" s="28" t="s">
        <v>5</v>
      </c>
      <c r="F6" s="35">
        <f aca="true" t="shared" si="1" ref="F6:F11">IF(B6=1,8,0)</f>
        <v>0</v>
      </c>
      <c r="G6" s="36">
        <f t="shared" si="0"/>
        <v>0</v>
      </c>
      <c r="H6" s="37">
        <f>IF($B6=1,0.25,0)</f>
        <v>0</v>
      </c>
      <c r="I6" s="15"/>
      <c r="J6" s="15"/>
      <c r="K6" s="15"/>
      <c r="L6" s="15"/>
    </row>
    <row r="7" spans="2:12" ht="12.75">
      <c r="B7" s="25"/>
      <c r="C7" s="17" t="s">
        <v>2</v>
      </c>
      <c r="D7" s="28" t="s">
        <v>6</v>
      </c>
      <c r="F7" s="35">
        <f t="shared" si="1"/>
        <v>0</v>
      </c>
      <c r="G7" s="36">
        <f t="shared" si="0"/>
        <v>0</v>
      </c>
      <c r="H7" s="37">
        <f>IF($B7=1,0.3,0)</f>
        <v>0</v>
      </c>
      <c r="I7" s="15"/>
      <c r="J7" s="15"/>
      <c r="K7" s="15"/>
      <c r="L7" s="15"/>
    </row>
    <row r="8" spans="2:12" ht="12.75">
      <c r="B8" s="25"/>
      <c r="C8" s="17" t="s">
        <v>2</v>
      </c>
      <c r="D8" s="28" t="s">
        <v>369</v>
      </c>
      <c r="F8" s="35">
        <f t="shared" si="1"/>
        <v>0</v>
      </c>
      <c r="G8" s="36">
        <f t="shared" si="0"/>
        <v>0</v>
      </c>
      <c r="H8" s="37">
        <f>IF($B8=1,0.325,0)</f>
        <v>0</v>
      </c>
      <c r="I8" s="15"/>
      <c r="J8" s="15"/>
      <c r="K8" s="15"/>
      <c r="L8" s="15"/>
    </row>
    <row r="9" spans="2:12" ht="12.75">
      <c r="B9" s="25"/>
      <c r="C9" s="17" t="s">
        <v>3</v>
      </c>
      <c r="D9" s="28" t="s">
        <v>5</v>
      </c>
      <c r="F9" s="35">
        <f t="shared" si="1"/>
        <v>0</v>
      </c>
      <c r="G9" s="36">
        <f aca="true" t="shared" si="2" ref="G9:G14">IF($B9=1,80,0)</f>
        <v>0</v>
      </c>
      <c r="H9" s="37">
        <f>IF($B9=1,0.15,0)</f>
        <v>0</v>
      </c>
      <c r="I9" s="15"/>
      <c r="J9" s="15"/>
      <c r="K9" s="15"/>
      <c r="L9" s="15"/>
    </row>
    <row r="10" spans="2:12" ht="12.75">
      <c r="B10" s="25"/>
      <c r="C10" s="17" t="s">
        <v>3</v>
      </c>
      <c r="D10" s="28" t="s">
        <v>6</v>
      </c>
      <c r="F10" s="35">
        <f t="shared" si="1"/>
        <v>0</v>
      </c>
      <c r="G10" s="36">
        <f t="shared" si="2"/>
        <v>0</v>
      </c>
      <c r="H10" s="37">
        <f>IF($B10=1,0.18,0)</f>
        <v>0</v>
      </c>
      <c r="I10" s="15"/>
      <c r="J10" s="15"/>
      <c r="K10" s="15"/>
      <c r="L10" s="15"/>
    </row>
    <row r="11" spans="2:12" ht="12.75">
      <c r="B11" s="25"/>
      <c r="C11" s="17" t="s">
        <v>3</v>
      </c>
      <c r="D11" s="28" t="s">
        <v>369</v>
      </c>
      <c r="F11" s="35">
        <f t="shared" si="1"/>
        <v>0</v>
      </c>
      <c r="G11" s="36">
        <f t="shared" si="2"/>
        <v>0</v>
      </c>
      <c r="H11" s="37">
        <f>IF($B11=1,0.195,0)</f>
        <v>0</v>
      </c>
      <c r="I11" s="15"/>
      <c r="J11" s="15"/>
      <c r="K11" s="15"/>
      <c r="L11" s="15"/>
    </row>
    <row r="12" spans="2:12" ht="12.75">
      <c r="B12" s="25"/>
      <c r="C12" s="17" t="s">
        <v>4</v>
      </c>
      <c r="D12" s="28" t="s">
        <v>5</v>
      </c>
      <c r="F12" s="35">
        <f>IF(B12=1,12,0)</f>
        <v>0</v>
      </c>
      <c r="G12" s="36">
        <f t="shared" si="2"/>
        <v>0</v>
      </c>
      <c r="H12" s="37">
        <f>IF($B12=1,0.15,0)</f>
        <v>0</v>
      </c>
      <c r="I12" s="15"/>
      <c r="J12" s="15"/>
      <c r="K12" s="15"/>
      <c r="L12" s="15"/>
    </row>
    <row r="13" spans="2:12" ht="12.75">
      <c r="B13" s="25"/>
      <c r="C13" s="17" t="s">
        <v>4</v>
      </c>
      <c r="D13" s="28" t="s">
        <v>6</v>
      </c>
      <c r="F13" s="35">
        <f>IF(B13=1,12,0)</f>
        <v>0</v>
      </c>
      <c r="G13" s="36">
        <f t="shared" si="2"/>
        <v>0</v>
      </c>
      <c r="H13" s="37">
        <f>IF($B13=1,0.18,0)</f>
        <v>0</v>
      </c>
      <c r="I13" s="15"/>
      <c r="J13" s="15"/>
      <c r="K13" s="15"/>
      <c r="L13" s="15"/>
    </row>
    <row r="14" spans="2:12" ht="12.75">
      <c r="B14" s="25"/>
      <c r="C14" s="17" t="s">
        <v>4</v>
      </c>
      <c r="D14" s="28" t="s">
        <v>369</v>
      </c>
      <c r="F14" s="35">
        <f>IF(B14=1,12,0)</f>
        <v>0</v>
      </c>
      <c r="G14" s="36">
        <f t="shared" si="2"/>
        <v>0</v>
      </c>
      <c r="H14" s="37">
        <f>IF($B14=1,0.195,0)</f>
        <v>0</v>
      </c>
      <c r="I14" s="15"/>
      <c r="J14" s="15"/>
      <c r="K14" s="15"/>
      <c r="L14" s="15"/>
    </row>
    <row r="15" spans="2:12" ht="12.75">
      <c r="B15" s="25"/>
      <c r="C15" s="17" t="s">
        <v>9</v>
      </c>
      <c r="D15" s="28" t="s">
        <v>5</v>
      </c>
      <c r="F15" s="35">
        <f>IF(B15=1,8,0)</f>
        <v>0</v>
      </c>
      <c r="G15" s="36">
        <f>IF($B15=1,90,0)</f>
        <v>0</v>
      </c>
      <c r="H15" s="37">
        <f>IF($B15=1,0.16,0)</f>
        <v>0</v>
      </c>
      <c r="I15" s="15"/>
      <c r="J15" s="15"/>
      <c r="K15" s="15"/>
      <c r="L15" s="15"/>
    </row>
    <row r="16" spans="2:12" ht="12.75">
      <c r="B16" s="25"/>
      <c r="C16" s="17" t="s">
        <v>9</v>
      </c>
      <c r="D16" s="28" t="s">
        <v>6</v>
      </c>
      <c r="F16" s="35">
        <f>IF(B16=1,8,0)</f>
        <v>0</v>
      </c>
      <c r="G16" s="36">
        <f>IF($B16=1,90,0)</f>
        <v>0</v>
      </c>
      <c r="H16" s="37">
        <f>IF($B16=1,0.192,0)</f>
        <v>0</v>
      </c>
      <c r="I16" s="15"/>
      <c r="J16" s="15"/>
      <c r="K16" s="15"/>
      <c r="L16" s="15"/>
    </row>
    <row r="17" spans="2:12" ht="12.75">
      <c r="B17" s="25"/>
      <c r="C17" s="17" t="s">
        <v>9</v>
      </c>
      <c r="D17" s="28" t="s">
        <v>369</v>
      </c>
      <c r="F17" s="35">
        <f>IF(B17=1,8,0)</f>
        <v>0</v>
      </c>
      <c r="G17" s="36">
        <f>IF($B17=1,90,0)</f>
        <v>0</v>
      </c>
      <c r="H17" s="37">
        <f>IF($B17=1,0.208,0)</f>
        <v>0</v>
      </c>
      <c r="I17" s="15"/>
      <c r="J17" s="15"/>
      <c r="K17" s="15"/>
      <c r="L17" s="15"/>
    </row>
    <row r="18" spans="2:12" ht="12.75">
      <c r="B18" s="25"/>
      <c r="C18" s="17" t="s">
        <v>11</v>
      </c>
      <c r="D18" s="28" t="s">
        <v>5</v>
      </c>
      <c r="F18" s="35">
        <f>IF(B18=1,12,0)</f>
        <v>0</v>
      </c>
      <c r="G18" s="36">
        <f>IF($B18=1,100,0)</f>
        <v>0</v>
      </c>
      <c r="H18" s="37">
        <f>IF($B18=1,0.08,0)</f>
        <v>0</v>
      </c>
      <c r="I18" s="15"/>
      <c r="J18" s="15"/>
      <c r="K18" s="15"/>
      <c r="L18" s="15"/>
    </row>
    <row r="19" spans="2:12" ht="12.75">
      <c r="B19" s="25"/>
      <c r="C19" s="17" t="s">
        <v>11</v>
      </c>
      <c r="D19" s="28" t="s">
        <v>6</v>
      </c>
      <c r="F19" s="35">
        <f>IF(B19=1,12,0)</f>
        <v>0</v>
      </c>
      <c r="G19" s="36">
        <f>IF($B19=1,100,0)</f>
        <v>0</v>
      </c>
      <c r="H19" s="37">
        <f>IF($B19=1,0.1,0)</f>
        <v>0</v>
      </c>
      <c r="I19" s="15"/>
      <c r="J19" s="15"/>
      <c r="K19" s="15"/>
      <c r="L19" s="15"/>
    </row>
    <row r="20" spans="2:12" ht="12.75">
      <c r="B20" s="25"/>
      <c r="C20" s="17" t="s">
        <v>11</v>
      </c>
      <c r="D20" s="28" t="s">
        <v>369</v>
      </c>
      <c r="F20" s="35">
        <f>IF(B20=1,12,0)</f>
        <v>0</v>
      </c>
      <c r="G20" s="36">
        <f>IF($B20=1,100,0)</f>
        <v>0</v>
      </c>
      <c r="H20" s="37">
        <f>IF($B20=1,0.11,0)</f>
        <v>0</v>
      </c>
      <c r="I20" s="15"/>
      <c r="J20" s="15"/>
      <c r="K20" s="15"/>
      <c r="L20" s="15"/>
    </row>
    <row r="21" spans="2:12" ht="12.75">
      <c r="B21" s="25"/>
      <c r="C21" s="17" t="s">
        <v>10</v>
      </c>
      <c r="D21" s="28" t="s">
        <v>5</v>
      </c>
      <c r="F21" s="35">
        <f>IF(B21=1,16,0)</f>
        <v>0</v>
      </c>
      <c r="G21" s="36">
        <f>IF($B21=1,110,0)</f>
        <v>0</v>
      </c>
      <c r="H21" s="37">
        <f>IF($B21=1,0.1,0)</f>
        <v>0</v>
      </c>
      <c r="I21" s="15"/>
      <c r="J21" s="15"/>
      <c r="K21" s="15"/>
      <c r="L21" s="15"/>
    </row>
    <row r="22" spans="2:12" ht="12.75">
      <c r="B22" s="25"/>
      <c r="C22" s="17" t="s">
        <v>10</v>
      </c>
      <c r="D22" s="18" t="s">
        <v>7</v>
      </c>
      <c r="F22" s="35">
        <f>IF(B22=1,16,0)</f>
        <v>0</v>
      </c>
      <c r="G22" s="36">
        <f>IF($B22=1,110,0)</f>
        <v>0</v>
      </c>
      <c r="H22" s="37">
        <f>IF($B22=1,0.11,0)</f>
        <v>0</v>
      </c>
      <c r="I22" s="15"/>
      <c r="J22" s="15"/>
      <c r="K22" s="15"/>
      <c r="L22" s="15"/>
    </row>
    <row r="23" spans="2:12" ht="13.5" thickBot="1">
      <c r="B23" s="26"/>
      <c r="C23" s="19" t="s">
        <v>10</v>
      </c>
      <c r="D23" s="20" t="s">
        <v>8</v>
      </c>
      <c r="F23" s="38">
        <f>IF(B23=1,16,0)</f>
        <v>0</v>
      </c>
      <c r="G23" s="39">
        <f>IF($B23=1,110,0)</f>
        <v>0</v>
      </c>
      <c r="H23" s="40">
        <f>IF($B23=1,0.115,0)</f>
        <v>0</v>
      </c>
      <c r="I23" s="15"/>
      <c r="J23" s="15"/>
      <c r="K23" s="15"/>
      <c r="L23" s="15"/>
    </row>
    <row r="24" spans="2:12" ht="13.5" thickBot="1">
      <c r="B24" s="52">
        <f>SUM(B3:B23)</f>
        <v>1</v>
      </c>
      <c r="C24" s="52"/>
      <c r="D24" s="52"/>
      <c r="E24" s="53"/>
      <c r="F24" s="52">
        <f>IF($B$24=1,SUM(F3:F23),0)</f>
        <v>6</v>
      </c>
      <c r="G24" s="52">
        <f>IF($B$24=1,SUM(G3:G23),0)</f>
        <v>64</v>
      </c>
      <c r="H24" s="52">
        <f>IF($B$24=1,SUM(H3:H23),0)</f>
        <v>0.25</v>
      </c>
      <c r="I24" s="15"/>
      <c r="J24" s="15"/>
      <c r="K24" s="15"/>
      <c r="L24" s="15"/>
    </row>
    <row r="25" spans="3:12" ht="15">
      <c r="C25" s="41" t="s">
        <v>15</v>
      </c>
      <c r="D25" s="42"/>
      <c r="E25" s="42"/>
      <c r="F25" s="42"/>
      <c r="G25" s="43"/>
      <c r="H25" s="44"/>
      <c r="I25" s="15"/>
      <c r="J25" s="15"/>
      <c r="K25" s="15"/>
      <c r="L25" s="15"/>
    </row>
    <row r="26" spans="3:12" ht="15.75" thickBot="1">
      <c r="C26" s="45" t="s">
        <v>12</v>
      </c>
      <c r="D26" s="46"/>
      <c r="E26" s="47">
        <v>1</v>
      </c>
      <c r="F26" s="48" t="s">
        <v>16</v>
      </c>
      <c r="G26" s="49"/>
      <c r="H26" s="50"/>
      <c r="I26" s="15"/>
      <c r="J26" s="15"/>
      <c r="K26" s="15"/>
      <c r="L26" s="15"/>
    </row>
    <row r="27" spans="2:12" ht="12.75">
      <c r="B27" s="15"/>
      <c r="C27" s="12"/>
      <c r="D27" s="12"/>
      <c r="E27" s="12"/>
      <c r="F27" s="12"/>
      <c r="G27" s="15"/>
      <c r="H27" s="15"/>
      <c r="I27" s="15"/>
      <c r="J27" s="15"/>
      <c r="K27" s="15"/>
      <c r="L27" s="15"/>
    </row>
    <row r="28" spans="1:11" ht="15">
      <c r="A28" s="51" t="s">
        <v>18</v>
      </c>
      <c r="B28" s="13"/>
      <c r="C28" s="22"/>
      <c r="D28" s="22"/>
      <c r="E28" s="22"/>
      <c r="F28" s="22"/>
      <c r="G28" s="11"/>
      <c r="H28" s="11"/>
      <c r="I28" s="11"/>
      <c r="J28" s="11"/>
      <c r="K28" s="11"/>
    </row>
    <row r="29" spans="1:11" ht="15">
      <c r="A29" s="51" t="s">
        <v>19</v>
      </c>
      <c r="B29" s="13"/>
      <c r="C29" s="22"/>
      <c r="D29" s="22"/>
      <c r="E29" s="22"/>
      <c r="F29" s="22"/>
      <c r="G29" s="11"/>
      <c r="H29" s="11"/>
      <c r="I29" s="11"/>
      <c r="J29" s="11"/>
      <c r="K29" s="11"/>
    </row>
    <row r="30" spans="1:11" ht="15">
      <c r="A30" s="51" t="s">
        <v>40</v>
      </c>
      <c r="B30" s="13"/>
      <c r="C30" s="22"/>
      <c r="D30" s="22"/>
      <c r="E30" s="22"/>
      <c r="F30" s="22"/>
      <c r="G30" s="11"/>
      <c r="H30" s="11"/>
      <c r="I30" s="11"/>
      <c r="J30" s="11"/>
      <c r="K30" s="11"/>
    </row>
    <row r="31" spans="1:11" ht="15">
      <c r="A31" s="51" t="s">
        <v>20</v>
      </c>
      <c r="B31" s="13"/>
      <c r="C31" s="22"/>
      <c r="D31" s="22"/>
      <c r="E31" s="22"/>
      <c r="F31" s="22"/>
      <c r="G31" s="11"/>
      <c r="H31" s="11"/>
      <c r="I31" s="11"/>
      <c r="J31" s="11"/>
      <c r="K31" s="11"/>
    </row>
    <row r="32" spans="1:11" ht="15">
      <c r="A32" s="51" t="s">
        <v>41</v>
      </c>
      <c r="B32" s="13"/>
      <c r="C32" s="22"/>
      <c r="D32" s="22"/>
      <c r="E32" s="22"/>
      <c r="F32" s="22"/>
      <c r="G32" s="11"/>
      <c r="H32" s="11"/>
      <c r="I32" s="11"/>
      <c r="J32" s="11"/>
      <c r="K32" s="11"/>
    </row>
    <row r="33" spans="1:11" ht="15">
      <c r="A33" s="51" t="s">
        <v>21</v>
      </c>
      <c r="B33" s="13"/>
      <c r="C33" s="22"/>
      <c r="D33" s="22"/>
      <c r="E33" s="22"/>
      <c r="F33" s="22"/>
      <c r="G33" s="11"/>
      <c r="H33" s="11"/>
      <c r="I33" s="11"/>
      <c r="J33" s="11"/>
      <c r="K33" s="11"/>
    </row>
    <row r="34" spans="1:11" ht="15">
      <c r="A34" s="51" t="s">
        <v>42</v>
      </c>
      <c r="C34" s="22"/>
      <c r="D34" s="22"/>
      <c r="E34" s="22"/>
      <c r="F34" s="22"/>
      <c r="G34" s="11"/>
      <c r="H34" s="11"/>
      <c r="I34" s="11"/>
      <c r="J34" s="11"/>
      <c r="K34" s="11"/>
    </row>
    <row r="35" spans="1:11" ht="15">
      <c r="A35" s="55" t="s">
        <v>372</v>
      </c>
      <c r="C35" s="22"/>
      <c r="D35" s="22"/>
      <c r="E35" s="22"/>
      <c r="F35" s="22"/>
      <c r="G35" s="11"/>
      <c r="H35" s="11"/>
      <c r="I35" s="11"/>
      <c r="J35" s="11"/>
      <c r="K35" s="11"/>
    </row>
    <row r="36" spans="1:11" ht="15">
      <c r="A36" s="55" t="s">
        <v>43</v>
      </c>
      <c r="C36" s="22"/>
      <c r="D36" s="22"/>
      <c r="E36" s="22"/>
      <c r="F36" s="22"/>
      <c r="G36" s="11"/>
      <c r="H36" s="11"/>
      <c r="I36" s="11"/>
      <c r="J36" s="11"/>
      <c r="K36" s="11"/>
    </row>
    <row r="37" spans="1:11" ht="15">
      <c r="A37" s="55"/>
      <c r="C37" s="22"/>
      <c r="D37" s="22"/>
      <c r="E37" s="22"/>
      <c r="F37" s="22"/>
      <c r="G37" s="11"/>
      <c r="H37" s="11"/>
      <c r="I37" s="11"/>
      <c r="J37" s="11"/>
      <c r="K37" s="11"/>
    </row>
    <row r="38" spans="1:11" ht="15">
      <c r="A38" s="56" t="s">
        <v>24</v>
      </c>
      <c r="B38" s="57"/>
      <c r="C38" s="58"/>
      <c r="D38" s="58"/>
      <c r="E38" s="58"/>
      <c r="F38" s="58"/>
      <c r="G38" s="57"/>
      <c r="H38" s="57"/>
      <c r="I38" s="57"/>
      <c r="J38" s="57"/>
      <c r="K38" s="11"/>
    </row>
    <row r="39" spans="1:12" ht="15">
      <c r="A39" s="56" t="s">
        <v>25</v>
      </c>
      <c r="B39" s="59"/>
      <c r="C39" s="60"/>
      <c r="D39" s="60"/>
      <c r="E39" s="60"/>
      <c r="F39" s="60"/>
      <c r="G39" s="59"/>
      <c r="H39" s="59"/>
      <c r="I39" s="59"/>
      <c r="J39" s="59"/>
      <c r="K39" s="15"/>
      <c r="L39" s="15"/>
    </row>
    <row r="40" spans="1:12" ht="15">
      <c r="A40" s="56" t="s">
        <v>374</v>
      </c>
      <c r="B40" s="59"/>
      <c r="C40" s="60"/>
      <c r="D40" s="60"/>
      <c r="E40" s="60"/>
      <c r="F40" s="60"/>
      <c r="G40" s="59"/>
      <c r="H40" s="59"/>
      <c r="I40" s="59"/>
      <c r="J40" s="59"/>
      <c r="K40" s="15"/>
      <c r="L40" s="15"/>
    </row>
    <row r="41" spans="2:12" ht="12.75">
      <c r="B41" s="15"/>
      <c r="C41" s="12"/>
      <c r="D41" s="12"/>
      <c r="E41" s="12"/>
      <c r="F41" s="12"/>
      <c r="G41" s="15"/>
      <c r="H41" s="15"/>
      <c r="I41" s="15"/>
      <c r="J41" s="15"/>
      <c r="K41" s="15"/>
      <c r="L41" s="15"/>
    </row>
    <row r="42" spans="2:12" ht="12.75">
      <c r="B42" s="15"/>
      <c r="C42" s="12"/>
      <c r="D42" s="12"/>
      <c r="E42" s="12"/>
      <c r="F42" s="12"/>
      <c r="G42" s="15"/>
      <c r="H42" s="15"/>
      <c r="I42" s="15"/>
      <c r="J42" s="15"/>
      <c r="K42" s="15"/>
      <c r="L42" s="15"/>
    </row>
    <row r="43" spans="2:12" ht="12.75">
      <c r="B43" s="15"/>
      <c r="C43" s="12"/>
      <c r="D43" s="12"/>
      <c r="E43" s="12"/>
      <c r="F43" s="12"/>
      <c r="G43" s="15"/>
      <c r="H43" s="15"/>
      <c r="I43" s="15"/>
      <c r="J43" s="15"/>
      <c r="K43" s="15"/>
      <c r="L43" s="15"/>
    </row>
    <row r="44" spans="2:12" ht="12.75">
      <c r="B44" s="15"/>
      <c r="C44" s="12"/>
      <c r="D44" s="12"/>
      <c r="E44" s="12"/>
      <c r="F44" s="12"/>
      <c r="G44" s="15"/>
      <c r="H44" s="15"/>
      <c r="I44" s="15"/>
      <c r="J44" s="15"/>
      <c r="K44" s="15"/>
      <c r="L44" s="15"/>
    </row>
    <row r="45" spans="2:12" ht="12.75">
      <c r="B45" s="15"/>
      <c r="C45" s="12"/>
      <c r="D45" s="12"/>
      <c r="E45" s="12"/>
      <c r="F45" s="12"/>
      <c r="G45" s="15"/>
      <c r="H45" s="15"/>
      <c r="I45" s="15"/>
      <c r="J45" s="15"/>
      <c r="K45" s="15"/>
      <c r="L45" s="15"/>
    </row>
    <row r="46" spans="2:12" ht="12.75">
      <c r="B46" s="15"/>
      <c r="C46" s="12"/>
      <c r="D46" s="12"/>
      <c r="E46" s="12"/>
      <c r="F46" s="12"/>
      <c r="G46" s="15"/>
      <c r="H46" s="15"/>
      <c r="I46" s="15"/>
      <c r="J46" s="15"/>
      <c r="K46" s="15"/>
      <c r="L46" s="15"/>
    </row>
    <row r="47" spans="2:12" ht="12" customHeight="1">
      <c r="B47" s="15"/>
      <c r="C47" s="12"/>
      <c r="D47" s="12"/>
      <c r="E47" s="12"/>
      <c r="F47" s="12"/>
      <c r="G47" s="15"/>
      <c r="H47" s="15"/>
      <c r="I47" s="15"/>
      <c r="J47" s="15"/>
      <c r="K47" s="15"/>
      <c r="L47" s="15"/>
    </row>
    <row r="48" spans="2:12" ht="12.75">
      <c r="B48" s="15"/>
      <c r="C48" s="12"/>
      <c r="D48" s="12"/>
      <c r="E48" s="12"/>
      <c r="F48" s="12"/>
      <c r="G48" s="15"/>
      <c r="H48" s="15"/>
      <c r="I48" s="15"/>
      <c r="J48" s="15"/>
      <c r="K48" s="15"/>
      <c r="L48" s="15"/>
    </row>
    <row r="49" spans="2:12" ht="12.75">
      <c r="B49" s="15"/>
      <c r="C49" s="12"/>
      <c r="D49" s="12"/>
      <c r="E49" s="12"/>
      <c r="F49" s="12"/>
      <c r="G49" s="15"/>
      <c r="H49" s="15"/>
      <c r="I49" s="15"/>
      <c r="J49" s="15"/>
      <c r="K49" s="15"/>
      <c r="L49" s="15"/>
    </row>
    <row r="50" spans="2:12" ht="12.75">
      <c r="B50" s="15"/>
      <c r="C50" s="12"/>
      <c r="D50" s="12"/>
      <c r="E50" s="12"/>
      <c r="F50" s="12"/>
      <c r="G50" s="15"/>
      <c r="H50" s="15"/>
      <c r="I50" s="15"/>
      <c r="J50" s="15"/>
      <c r="K50" s="15"/>
      <c r="L50" s="15"/>
    </row>
    <row r="51" spans="2:12" ht="12.75">
      <c r="B51" s="15"/>
      <c r="C51" s="12"/>
      <c r="D51" s="12"/>
      <c r="E51" s="12"/>
      <c r="F51" s="12"/>
      <c r="G51" s="15"/>
      <c r="H51" s="15"/>
      <c r="I51" s="15"/>
      <c r="J51" s="15"/>
      <c r="K51" s="15"/>
      <c r="L51" s="15"/>
    </row>
    <row r="52" spans="2:12" ht="12.75">
      <c r="B52" s="15"/>
      <c r="C52" s="12"/>
      <c r="D52" s="12"/>
      <c r="E52" s="12"/>
      <c r="F52" s="12"/>
      <c r="G52" s="15"/>
      <c r="H52" s="15"/>
      <c r="I52" s="15"/>
      <c r="J52" s="15"/>
      <c r="K52" s="15"/>
      <c r="L52" s="15"/>
    </row>
    <row r="53" spans="2:12" ht="12.75">
      <c r="B53" s="15"/>
      <c r="C53" s="12"/>
      <c r="D53" s="12"/>
      <c r="E53" s="12"/>
      <c r="F53" s="12"/>
      <c r="G53" s="15"/>
      <c r="H53" s="15"/>
      <c r="I53" s="15"/>
      <c r="J53" s="15"/>
      <c r="K53" s="15"/>
      <c r="L53" s="15"/>
    </row>
    <row r="54" spans="2:12" ht="12.75">
      <c r="B54" s="15"/>
      <c r="C54" s="12"/>
      <c r="D54" s="12"/>
      <c r="E54" s="12"/>
      <c r="F54" s="12"/>
      <c r="G54" s="15"/>
      <c r="H54" s="15"/>
      <c r="I54" s="15"/>
      <c r="J54" s="15"/>
      <c r="K54" s="15"/>
      <c r="L54" s="15"/>
    </row>
    <row r="55" spans="2:12" ht="12.75">
      <c r="B55" s="15"/>
      <c r="C55" s="12"/>
      <c r="D55" s="12"/>
      <c r="E55" s="12"/>
      <c r="F55" s="12"/>
      <c r="G55" s="15"/>
      <c r="H55" s="15"/>
      <c r="I55" s="15"/>
      <c r="J55" s="15"/>
      <c r="K55" s="15"/>
      <c r="L55" s="15"/>
    </row>
    <row r="56" spans="2:12" ht="12.75">
      <c r="B56" s="15"/>
      <c r="C56" s="12"/>
      <c r="D56" s="12"/>
      <c r="E56" s="12"/>
      <c r="F56" s="12"/>
      <c r="G56" s="15"/>
      <c r="H56" s="15"/>
      <c r="I56" s="15"/>
      <c r="J56" s="15"/>
      <c r="K56" s="15"/>
      <c r="L56" s="15"/>
    </row>
    <row r="57" spans="2:12" ht="12.75">
      <c r="B57" s="15"/>
      <c r="C57" s="12"/>
      <c r="D57" s="12"/>
      <c r="E57" s="12"/>
      <c r="F57" s="12"/>
      <c r="G57" s="15"/>
      <c r="H57" s="15"/>
      <c r="I57" s="15"/>
      <c r="J57" s="15"/>
      <c r="K57" s="15"/>
      <c r="L57" s="15"/>
    </row>
    <row r="58" spans="2:12" ht="12.75">
      <c r="B58" s="15"/>
      <c r="C58" s="12"/>
      <c r="D58" s="12"/>
      <c r="E58" s="12"/>
      <c r="F58" s="12"/>
      <c r="G58" s="15"/>
      <c r="H58" s="15"/>
      <c r="I58" s="15"/>
      <c r="J58" s="15"/>
      <c r="K58" s="15"/>
      <c r="L58" s="15"/>
    </row>
    <row r="59" spans="2:12" ht="12.75">
      <c r="B59" s="15"/>
      <c r="C59" s="12"/>
      <c r="D59" s="12"/>
      <c r="E59" s="12"/>
      <c r="F59" s="12"/>
      <c r="G59" s="15"/>
      <c r="H59" s="15"/>
      <c r="I59" s="15"/>
      <c r="J59" s="15"/>
      <c r="K59" s="15"/>
      <c r="L59" s="15"/>
    </row>
    <row r="60" spans="2:12" ht="12.75">
      <c r="B60" s="15"/>
      <c r="C60" s="12"/>
      <c r="D60" s="12"/>
      <c r="E60" s="12"/>
      <c r="F60" s="12"/>
      <c r="G60" s="15"/>
      <c r="H60" s="15"/>
      <c r="I60" s="15"/>
      <c r="J60" s="15"/>
      <c r="K60" s="15"/>
      <c r="L60" s="15"/>
    </row>
    <row r="61" spans="2:12" ht="12.75">
      <c r="B61" s="15"/>
      <c r="C61" s="12"/>
      <c r="D61" s="12"/>
      <c r="E61" s="12"/>
      <c r="F61" s="12"/>
      <c r="G61" s="15"/>
      <c r="H61" s="15"/>
      <c r="I61" s="15"/>
      <c r="J61" s="15"/>
      <c r="K61" s="15"/>
      <c r="L61" s="15"/>
    </row>
    <row r="62" spans="2:12" ht="12.75">
      <c r="B62" s="15"/>
      <c r="C62" s="12"/>
      <c r="D62" s="12"/>
      <c r="E62" s="12"/>
      <c r="F62" s="12"/>
      <c r="G62" s="15"/>
      <c r="H62" s="15"/>
      <c r="I62" s="15"/>
      <c r="J62" s="15"/>
      <c r="K62" s="15"/>
      <c r="L62" s="15"/>
    </row>
    <row r="63" spans="2:12" ht="12.75">
      <c r="B63" s="15"/>
      <c r="C63" s="12"/>
      <c r="D63" s="12"/>
      <c r="E63" s="12"/>
      <c r="F63" s="12"/>
      <c r="G63" s="15"/>
      <c r="H63" s="15"/>
      <c r="I63" s="15"/>
      <c r="J63" s="15"/>
      <c r="K63" s="15"/>
      <c r="L63" s="15"/>
    </row>
    <row r="64" spans="2:12" ht="12.75">
      <c r="B64" s="15"/>
      <c r="C64" s="12"/>
      <c r="D64" s="12"/>
      <c r="E64" s="12"/>
      <c r="F64" s="12"/>
      <c r="G64" s="15"/>
      <c r="H64" s="15"/>
      <c r="I64" s="15"/>
      <c r="J64" s="15"/>
      <c r="K64" s="15"/>
      <c r="L64" s="15"/>
    </row>
    <row r="65" spans="2:12" ht="12.75">
      <c r="B65" s="15"/>
      <c r="C65" s="12"/>
      <c r="D65" s="12"/>
      <c r="E65" s="12"/>
      <c r="F65" s="12"/>
      <c r="G65" s="15"/>
      <c r="H65" s="15"/>
      <c r="I65" s="15"/>
      <c r="J65" s="15"/>
      <c r="K65" s="15"/>
      <c r="L65" s="15"/>
    </row>
    <row r="66" spans="2:12" ht="12.75">
      <c r="B66" s="15"/>
      <c r="C66" s="12"/>
      <c r="D66" s="12"/>
      <c r="E66" s="12"/>
      <c r="F66" s="12"/>
      <c r="G66" s="15"/>
      <c r="H66" s="15"/>
      <c r="I66" s="15"/>
      <c r="J66" s="15"/>
      <c r="K66" s="15"/>
      <c r="L66" s="15"/>
    </row>
    <row r="67" spans="2:12" ht="12.75">
      <c r="B67" s="15"/>
      <c r="C67" s="12"/>
      <c r="D67" s="12"/>
      <c r="E67" s="12"/>
      <c r="F67" s="12"/>
      <c r="G67" s="15"/>
      <c r="H67" s="15"/>
      <c r="I67" s="15"/>
      <c r="J67" s="15"/>
      <c r="K67" s="15"/>
      <c r="L67" s="15"/>
    </row>
    <row r="68" spans="2:12" ht="12.75">
      <c r="B68" s="15"/>
      <c r="C68" s="12"/>
      <c r="D68" s="12"/>
      <c r="E68" s="12"/>
      <c r="F68" s="12"/>
      <c r="G68" s="15"/>
      <c r="H68" s="15"/>
      <c r="I68" s="15"/>
      <c r="J68" s="15"/>
      <c r="K68" s="15"/>
      <c r="L68" s="15"/>
    </row>
    <row r="69" spans="2:12" ht="12.75">
      <c r="B69" s="15"/>
      <c r="C69" s="12"/>
      <c r="D69" s="12"/>
      <c r="E69" s="12"/>
      <c r="F69" s="12"/>
      <c r="G69" s="15"/>
      <c r="H69" s="15"/>
      <c r="I69" s="15"/>
      <c r="J69" s="15"/>
      <c r="K69" s="15"/>
      <c r="L69" s="15"/>
    </row>
    <row r="70" spans="2:12" ht="12.75">
      <c r="B70" s="15"/>
      <c r="C70" s="12"/>
      <c r="D70" s="12"/>
      <c r="E70" s="12"/>
      <c r="F70" s="12"/>
      <c r="G70" s="15"/>
      <c r="H70" s="15"/>
      <c r="I70" s="15"/>
      <c r="J70" s="15"/>
      <c r="K70" s="15"/>
      <c r="L70" s="15"/>
    </row>
    <row r="71" spans="2:12" ht="12.75">
      <c r="B71" s="15"/>
      <c r="C71" s="12"/>
      <c r="D71" s="12"/>
      <c r="E71" s="12"/>
      <c r="F71" s="12"/>
      <c r="G71" s="15"/>
      <c r="H71" s="15"/>
      <c r="I71" s="15"/>
      <c r="J71" s="15"/>
      <c r="K71" s="15"/>
      <c r="L71" s="15"/>
    </row>
    <row r="72" spans="2:12" ht="12.75">
      <c r="B72" s="15"/>
      <c r="C72" s="12"/>
      <c r="D72" s="12"/>
      <c r="E72" s="12"/>
      <c r="F72" s="12"/>
      <c r="G72" s="15"/>
      <c r="H72" s="15"/>
      <c r="I72" s="15"/>
      <c r="J72" s="15"/>
      <c r="K72" s="15"/>
      <c r="L72" s="15"/>
    </row>
    <row r="73" spans="2:12" ht="12.75">
      <c r="B73" s="15"/>
      <c r="C73" s="12"/>
      <c r="D73" s="12"/>
      <c r="E73" s="12"/>
      <c r="F73" s="12"/>
      <c r="G73" s="15"/>
      <c r="H73" s="15"/>
      <c r="I73" s="15"/>
      <c r="J73" s="15"/>
      <c r="K73" s="15"/>
      <c r="L73" s="15"/>
    </row>
    <row r="74" spans="2:12" ht="12.75">
      <c r="B74" s="15"/>
      <c r="F74" s="12"/>
      <c r="G74" s="15"/>
      <c r="H74" s="15"/>
      <c r="I74" s="15"/>
      <c r="J74" s="15"/>
      <c r="K74" s="15"/>
      <c r="L74" s="15"/>
    </row>
    <row r="75" spans="2:12" ht="12.75">
      <c r="B75" s="15"/>
      <c r="C75" s="12"/>
      <c r="D75" s="12"/>
      <c r="E75" s="12"/>
      <c r="F75" s="12"/>
      <c r="G75" s="15"/>
      <c r="H75" s="15"/>
      <c r="I75" s="15"/>
      <c r="J75" s="15"/>
      <c r="K75" s="15"/>
      <c r="L75" s="15"/>
    </row>
    <row r="76" spans="2:12" ht="12.75">
      <c r="B76" s="15"/>
      <c r="C76" s="12"/>
      <c r="D76" s="12"/>
      <c r="E76" s="12"/>
      <c r="F76" s="12"/>
      <c r="G76" s="15"/>
      <c r="H76" s="15"/>
      <c r="I76" s="15"/>
      <c r="J76" s="15"/>
      <c r="K76" s="15"/>
      <c r="L76" s="15"/>
    </row>
    <row r="91" spans="2:12" ht="12.75">
      <c r="B91" s="15"/>
      <c r="F91" s="12"/>
      <c r="G91" s="15"/>
      <c r="H91" s="15"/>
      <c r="I91" s="15"/>
      <c r="J91" s="15"/>
      <c r="K91" s="15"/>
      <c r="L91" s="15"/>
    </row>
    <row r="92" spans="2:12" ht="12.75">
      <c r="B92" s="15"/>
      <c r="C92" s="12"/>
      <c r="D92" s="12"/>
      <c r="E92" s="12"/>
      <c r="F92" s="12"/>
      <c r="G92" s="15"/>
      <c r="H92" s="15"/>
      <c r="I92" s="15"/>
      <c r="J92" s="15"/>
      <c r="K92" s="15"/>
      <c r="L92" s="15"/>
    </row>
    <row r="93" spans="2:12" ht="12.75">
      <c r="B93" s="15"/>
      <c r="F93" s="12"/>
      <c r="G93" s="15"/>
      <c r="H93" s="15"/>
      <c r="I93" s="15"/>
      <c r="J93" s="15"/>
      <c r="K93" s="15"/>
      <c r="L93" s="15"/>
    </row>
    <row r="94" spans="2:12" ht="12.75">
      <c r="B94" s="15"/>
      <c r="C94" s="12"/>
      <c r="D94" s="12"/>
      <c r="E94" s="12"/>
      <c r="F94" s="12"/>
      <c r="G94" s="15"/>
      <c r="H94" s="15"/>
      <c r="I94" s="15"/>
      <c r="J94" s="15"/>
      <c r="K94" s="15"/>
      <c r="L94" s="15"/>
    </row>
    <row r="95" spans="2:12" ht="12.75">
      <c r="B95" s="15"/>
      <c r="C95" s="12"/>
      <c r="D95" s="12"/>
      <c r="E95" s="12"/>
      <c r="F95" s="12"/>
      <c r="G95" s="15"/>
      <c r="H95" s="15"/>
      <c r="I95" s="15"/>
      <c r="J95" s="15"/>
      <c r="K95" s="15"/>
      <c r="L95" s="15"/>
    </row>
    <row r="96" spans="2:12" ht="12.75">
      <c r="B96" s="15"/>
      <c r="C96" s="12"/>
      <c r="D96" s="12"/>
      <c r="E96" s="12"/>
      <c r="F96" s="12"/>
      <c r="G96" s="15"/>
      <c r="H96" s="15"/>
      <c r="I96" s="15"/>
      <c r="J96" s="15"/>
      <c r="K96" s="15"/>
      <c r="L96" s="15"/>
    </row>
    <row r="97" spans="2:12" ht="12.75">
      <c r="B97" s="15"/>
      <c r="C97" s="12"/>
      <c r="D97" s="12"/>
      <c r="E97" s="12"/>
      <c r="F97" s="12"/>
      <c r="G97" s="15"/>
      <c r="H97" s="15"/>
      <c r="I97" s="15"/>
      <c r="J97" s="15"/>
      <c r="K97" s="15"/>
      <c r="L97" s="15"/>
    </row>
    <row r="98" spans="2:12" ht="12.75">
      <c r="B98" s="15"/>
      <c r="C98" s="12"/>
      <c r="D98" s="12"/>
      <c r="E98" s="12"/>
      <c r="F98" s="12"/>
      <c r="G98" s="15"/>
      <c r="H98" s="15"/>
      <c r="I98" s="15"/>
      <c r="J98" s="15"/>
      <c r="K98" s="15"/>
      <c r="L98" s="15"/>
    </row>
  </sheetData>
  <sheetProtection password="CF7A" sheet="1" objects="1" scenarios="1"/>
  <mergeCells count="1">
    <mergeCell ref="B2:D2"/>
  </mergeCells>
  <printOptions/>
  <pageMargins left="0.45" right="0.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18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38" width="2.7109375" style="0" customWidth="1"/>
  </cols>
  <sheetData>
    <row r="1" ht="63" customHeight="1"/>
    <row r="2" spans="1:35" ht="63" customHeight="1">
      <c r="A2" s="397" t="s">
        <v>375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</row>
    <row r="3" spans="1:35" ht="63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1:35" ht="60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</row>
    <row r="5" spans="1:35" ht="60">
      <c r="A5" s="397" t="s">
        <v>458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</row>
    <row r="6" spans="1:35" ht="60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</row>
    <row r="7" spans="1:35" ht="60">
      <c r="A7" s="401">
        <v>40342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</row>
    <row r="8" spans="1:35" ht="60">
      <c r="A8" s="397" t="s">
        <v>456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</row>
    <row r="9" spans="1:35" ht="60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</row>
    <row r="10" spans="1:36" ht="27" customHeight="1">
      <c r="A10" s="400" t="s">
        <v>460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136" t="s">
        <v>461</v>
      </c>
      <c r="O10" s="399" t="s">
        <v>457</v>
      </c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111"/>
    </row>
    <row r="11" spans="1:35" ht="27" customHeight="1">
      <c r="A11" s="134" t="s">
        <v>462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 t="s">
        <v>461</v>
      </c>
      <c r="O11" s="399" t="s">
        <v>982</v>
      </c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</row>
    <row r="12" spans="1:35" ht="27" customHeight="1">
      <c r="A12" s="400" t="s">
        <v>463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136" t="s">
        <v>461</v>
      </c>
      <c r="O12" s="399" t="s">
        <v>984</v>
      </c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</row>
    <row r="13" spans="1:35" ht="27" customHeight="1">
      <c r="A13" s="400" t="s">
        <v>463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136" t="s">
        <v>461</v>
      </c>
      <c r="O13" s="399" t="s">
        <v>985</v>
      </c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</row>
    <row r="14" spans="1:35" ht="27" customHeight="1">
      <c r="A14" s="400" t="s">
        <v>459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136" t="s">
        <v>461</v>
      </c>
      <c r="O14" s="399" t="str">
        <f>O10</f>
        <v>Jan Bireš</v>
      </c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</row>
    <row r="15" spans="1:35" ht="27" customHeight="1">
      <c r="A15" s="137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 t="s">
        <v>461</v>
      </c>
      <c r="O15" s="399" t="str">
        <f>O11</f>
        <v>Jana Nečekalová</v>
      </c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</row>
    <row r="16" spans="1:35" ht="27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 t="s">
        <v>461</v>
      </c>
      <c r="O16" s="399" t="s">
        <v>983</v>
      </c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</row>
    <row r="17" spans="1:35" ht="27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 t="s">
        <v>461</v>
      </c>
      <c r="O17" s="399" t="s">
        <v>986</v>
      </c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</row>
    <row r="18" spans="1:35" ht="27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 t="s">
        <v>461</v>
      </c>
      <c r="O18" s="399" t="s">
        <v>987</v>
      </c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</row>
  </sheetData>
  <sheetProtection/>
  <mergeCells count="20">
    <mergeCell ref="O11:AI11"/>
    <mergeCell ref="O12:AI12"/>
    <mergeCell ref="O13:AI13"/>
    <mergeCell ref="A2:AI2"/>
    <mergeCell ref="A4:AI4"/>
    <mergeCell ref="A5:AI5"/>
    <mergeCell ref="A6:AI6"/>
    <mergeCell ref="A7:AI7"/>
    <mergeCell ref="A10:M10"/>
    <mergeCell ref="A8:AI8"/>
    <mergeCell ref="A9:AI9"/>
    <mergeCell ref="O10:AI10"/>
    <mergeCell ref="O15:AI15"/>
    <mergeCell ref="O16:AI16"/>
    <mergeCell ref="O17:AI17"/>
    <mergeCell ref="O18:AI18"/>
    <mergeCell ref="A12:M12"/>
    <mergeCell ref="A13:M13"/>
    <mergeCell ref="A14:M14"/>
    <mergeCell ref="O14:AI1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3" sqref="A3:M45"/>
    </sheetView>
  </sheetViews>
  <sheetFormatPr defaultColWidth="9.140625" defaultRowHeight="12.75"/>
  <cols>
    <col min="1" max="1" width="5.7109375" style="5" customWidth="1"/>
    <col min="2" max="2" width="3.7109375" style="5" customWidth="1"/>
    <col min="3" max="3" width="12.7109375" style="5" customWidth="1"/>
    <col min="4" max="4" width="10.7109375" style="5" customWidth="1"/>
    <col min="5" max="5" width="17.7109375" style="5" customWidth="1"/>
    <col min="6" max="6" width="5.7109375" style="5" customWidth="1"/>
    <col min="7" max="7" width="4.7109375" style="5" customWidth="1"/>
    <col min="8" max="8" width="3.7109375" style="5" customWidth="1"/>
    <col min="9" max="9" width="4.140625" style="65" customWidth="1"/>
    <col min="10" max="10" width="4.140625" style="69" customWidth="1"/>
    <col min="11" max="12" width="4.140625" style="5" customWidth="1"/>
    <col min="13" max="13" width="4.7109375" style="64" customWidth="1"/>
    <col min="14" max="14" width="1.7109375" style="71" customWidth="1"/>
    <col min="15" max="15" width="4.7109375" style="5" bestFit="1" customWidth="1"/>
    <col min="16" max="16" width="5.140625" style="5" bestFit="1" customWidth="1"/>
    <col min="17" max="16384" width="9.140625" style="5" customWidth="1"/>
  </cols>
  <sheetData>
    <row r="1" spans="1:14" ht="15" customHeight="1">
      <c r="A1" s="405" t="s">
        <v>960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3" s="149" customFormat="1" ht="9" thickBot="1">
      <c r="A2" s="149" t="s">
        <v>961</v>
      </c>
      <c r="B2" s="149" t="s">
        <v>962</v>
      </c>
      <c r="C2" s="149" t="s">
        <v>56</v>
      </c>
      <c r="D2" s="149" t="s">
        <v>57</v>
      </c>
      <c r="E2" s="149" t="s">
        <v>963</v>
      </c>
      <c r="F2" s="149" t="s">
        <v>964</v>
      </c>
      <c r="G2" s="149" t="s">
        <v>965</v>
      </c>
      <c r="H2" s="149" t="s">
        <v>62</v>
      </c>
      <c r="I2" s="150" t="s">
        <v>966</v>
      </c>
      <c r="J2" s="150" t="s">
        <v>967</v>
      </c>
      <c r="K2" s="150" t="s">
        <v>968</v>
      </c>
      <c r="L2" s="150" t="s">
        <v>969</v>
      </c>
      <c r="M2" s="150" t="s">
        <v>393</v>
      </c>
    </row>
    <row r="3" spans="1:14" ht="12.75">
      <c r="A3" s="402">
        <v>1</v>
      </c>
      <c r="B3" s="151">
        <v>1</v>
      </c>
      <c r="C3" s="174" t="str">
        <f>IF(F3=0,".",VLOOKUP($F3,'databáze hráčů'!$B$3:$I$400,2,FALSE))</f>
        <v>Adam</v>
      </c>
      <c r="D3" s="174" t="str">
        <f>IF($F3=0,".",VLOOKUP($F3,'databáze hráčů'!$B$3:$I$400,3,FALSE))</f>
        <v>Jaroslav</v>
      </c>
      <c r="E3" s="171" t="str">
        <f>IF($F3=0,".",VLOOKUP($F3,'databáze hráčů'!$B$3:$I$400,7,FALSE))</f>
        <v>MGC Plzeň</v>
      </c>
      <c r="F3" s="153">
        <v>1450</v>
      </c>
      <c r="G3" s="154" t="str">
        <f>IF($F3=0,".",VLOOKUP($F3,'databáze hráčů'!$B$3:$I$400,4,FALSE))</f>
        <v>M</v>
      </c>
      <c r="H3" s="179">
        <f>IF($F3=0,".",VLOOKUP($F3,'databáze hráčů'!$B$3:$I$400,8,FALSE))</f>
        <v>2</v>
      </c>
      <c r="I3" s="155">
        <v>29</v>
      </c>
      <c r="J3" s="156">
        <v>27</v>
      </c>
      <c r="K3" s="157">
        <v>26</v>
      </c>
      <c r="L3" s="157">
        <v>29</v>
      </c>
      <c r="M3" s="158">
        <f>SUM(I3:L3)</f>
        <v>111</v>
      </c>
      <c r="N3" s="180"/>
    </row>
    <row r="4" spans="1:14" ht="12.75">
      <c r="A4" s="403"/>
      <c r="B4" s="148">
        <v>2</v>
      </c>
      <c r="C4" s="175" t="str">
        <f>IF(F4=0,".",VLOOKUP($F4,'databáze hráčů'!$B$3:$I$400,2,FALSE))</f>
        <v>Fiedlerová</v>
      </c>
      <c r="D4" s="175" t="str">
        <f>IF($F4=0,".",VLOOKUP($F4,'databáze hráčů'!$B$3:$I$400,3,FALSE))</f>
        <v>Jaroslava</v>
      </c>
      <c r="E4" s="172" t="str">
        <f>IF($F4=0,".",VLOOKUP($F4,'databáze hráčů'!$B$3:$I$400,7,FALSE))</f>
        <v>SK GC Františkovy Lázně</v>
      </c>
      <c r="F4" s="159">
        <v>1478</v>
      </c>
      <c r="G4" s="160" t="str">
        <f>IF($F4=0,".",VLOOKUP($F4,'databáze hráčů'!$B$3:$I$400,4,FALSE))</f>
        <v>Se</v>
      </c>
      <c r="H4" s="178">
        <f>IF($F4=0,".",VLOOKUP($F4,'databáze hráčů'!$B$3:$I$400,8,FALSE))</f>
        <v>1</v>
      </c>
      <c r="I4" s="161">
        <v>25</v>
      </c>
      <c r="J4" s="162">
        <v>29</v>
      </c>
      <c r="K4" s="163">
        <v>27</v>
      </c>
      <c r="L4" s="163">
        <v>31</v>
      </c>
      <c r="M4" s="164">
        <f>SUM(I4:L4)</f>
        <v>112</v>
      </c>
      <c r="N4" s="181"/>
    </row>
    <row r="5" spans="1:14" ht="13.5" thickBot="1">
      <c r="A5" s="404"/>
      <c r="B5" s="152">
        <v>3</v>
      </c>
      <c r="C5" s="176" t="str">
        <f>IF(F5=0,".",VLOOKUP($F5,'databáze hráčů'!$B$3:$I$400,2,FALSE))</f>
        <v>Lisa ml.</v>
      </c>
      <c r="D5" s="176" t="str">
        <f>IF($F5=0,".",VLOOKUP($F5,'databáze hráčů'!$B$3:$I$400,3,FALSE))</f>
        <v>Miroslav</v>
      </c>
      <c r="E5" s="173" t="str">
        <f>IF($F5=0,".",VLOOKUP($F5,'databáze hráčů'!$B$3:$I$400,7,FALSE))</f>
        <v>SKDG Jesenice</v>
      </c>
      <c r="F5" s="165">
        <v>1113</v>
      </c>
      <c r="G5" s="166" t="str">
        <f>IF($F5=0,".",VLOOKUP($F5,'databáze hráčů'!$B$3:$I$400,4,FALSE))</f>
        <v>M</v>
      </c>
      <c r="H5" s="182">
        <f>IF($F5=0,".",VLOOKUP($F5,'databáze hráčů'!$B$3:$I$400,8,FALSE))</f>
        <v>3</v>
      </c>
      <c r="I5" s="167">
        <v>29</v>
      </c>
      <c r="J5" s="168">
        <v>27</v>
      </c>
      <c r="K5" s="169">
        <v>28</v>
      </c>
      <c r="L5" s="169">
        <v>25</v>
      </c>
      <c r="M5" s="170">
        <f>SUM(I5:L5)</f>
        <v>109</v>
      </c>
      <c r="N5" s="183"/>
    </row>
    <row r="6" spans="1:14" ht="12.75">
      <c r="A6" s="402">
        <v>2</v>
      </c>
      <c r="B6" s="151">
        <v>4</v>
      </c>
      <c r="C6" s="174" t="str">
        <f>IF(F6=0,".",VLOOKUP($F6,'databáze hráčů'!$B$3:$I$400,2,FALSE))</f>
        <v>Adamová</v>
      </c>
      <c r="D6" s="174" t="str">
        <f>IF($F6=0,".",VLOOKUP($F6,'databáze hráčů'!$B$3:$I$400,3,FALSE))</f>
        <v>Karolína</v>
      </c>
      <c r="E6" s="171" t="str">
        <f>IF($F6=0,".",VLOOKUP($F6,'databáze hráčů'!$B$3:$I$400,7,FALSE))</f>
        <v>MGC Plzeň</v>
      </c>
      <c r="F6" s="153">
        <v>2892</v>
      </c>
      <c r="G6" s="154" t="str">
        <f>IF($F6=0,".",VLOOKUP($F6,'databáze hráčů'!$B$3:$I$400,4,FALSE))</f>
        <v>Ž</v>
      </c>
      <c r="H6" s="179">
        <f>IF($F6=0,".",VLOOKUP($F6,'databáze hráčů'!$B$3:$I$400,8,FALSE))</f>
        <v>1</v>
      </c>
      <c r="I6" s="155">
        <v>26</v>
      </c>
      <c r="J6" s="156">
        <v>36</v>
      </c>
      <c r="K6" s="157">
        <v>28</v>
      </c>
      <c r="L6" s="157">
        <v>28</v>
      </c>
      <c r="M6" s="158">
        <f>SUM(I6:L6)</f>
        <v>118</v>
      </c>
      <c r="N6" s="180"/>
    </row>
    <row r="7" spans="1:14" ht="12.75">
      <c r="A7" s="403"/>
      <c r="B7" s="148">
        <v>5</v>
      </c>
      <c r="C7" s="175" t="str">
        <f>IF(F7=0,".",VLOOKUP($F7,'databáze hráčů'!$B$3:$I$400,2,FALSE))</f>
        <v>Dočkalová</v>
      </c>
      <c r="D7" s="175" t="str">
        <f>IF($F7=0,".",VLOOKUP($F7,'databáze hráčů'!$B$3:$I$400,3,FALSE))</f>
        <v>Dana</v>
      </c>
      <c r="E7" s="172" t="str">
        <f>IF($F7=0,".",VLOOKUP($F7,'databáze hráčů'!$B$3:$I$400,7,FALSE))</f>
        <v>SK GC Františkovy Lázně</v>
      </c>
      <c r="F7" s="159">
        <v>1388</v>
      </c>
      <c r="G7" s="160" t="str">
        <f>IF($F7=0,".",VLOOKUP($F7,'databáze hráčů'!$B$3:$I$400,4,FALSE))</f>
        <v>Se</v>
      </c>
      <c r="H7" s="178" t="str">
        <f>IF($F7=0,".",VLOOKUP($F7,'databáze hráčů'!$B$3:$I$400,8,FALSE))</f>
        <v>M</v>
      </c>
      <c r="I7" s="161">
        <v>29</v>
      </c>
      <c r="J7" s="162">
        <v>25</v>
      </c>
      <c r="K7" s="163">
        <v>26</v>
      </c>
      <c r="L7" s="163">
        <v>30</v>
      </c>
      <c r="M7" s="164">
        <f aca="true" t="shared" si="0" ref="M7:M14">SUM(I7:L7)</f>
        <v>110</v>
      </c>
      <c r="N7" s="181"/>
    </row>
    <row r="8" spans="1:14" ht="13.5" thickBot="1">
      <c r="A8" s="404"/>
      <c r="B8" s="152">
        <v>6</v>
      </c>
      <c r="C8" s="176" t="str">
        <f>IF(F8=0,".",VLOOKUP($F8,'databáze hráčů'!$B$3:$I$400,2,FALSE))</f>
        <v>Vitner</v>
      </c>
      <c r="D8" s="176" t="str">
        <f>IF($F8=0,".",VLOOKUP($F8,'databáze hráčů'!$B$3:$I$400,3,FALSE))</f>
        <v>Václav</v>
      </c>
      <c r="E8" s="173" t="str">
        <f>IF($F8=0,".",VLOOKUP($F8,'databáze hráčů'!$B$3:$I$400,7,FALSE))</f>
        <v>GC 85 Rakovník</v>
      </c>
      <c r="F8" s="165">
        <v>1134</v>
      </c>
      <c r="G8" s="166" t="str">
        <f>IF($F8=0,".",VLOOKUP($F8,'databáze hráčů'!$B$3:$I$400,4,FALSE))</f>
        <v>S</v>
      </c>
      <c r="H8" s="182">
        <f>IF($F8=0,".",VLOOKUP($F8,'databáze hráčů'!$B$3:$I$400,8,FALSE))</f>
        <v>1</v>
      </c>
      <c r="I8" s="167">
        <v>27</v>
      </c>
      <c r="J8" s="168">
        <v>30</v>
      </c>
      <c r="K8" s="169">
        <v>29</v>
      </c>
      <c r="L8" s="169">
        <v>26</v>
      </c>
      <c r="M8" s="170">
        <f t="shared" si="0"/>
        <v>112</v>
      </c>
      <c r="N8" s="183"/>
    </row>
    <row r="9" spans="1:14" ht="12.75">
      <c r="A9" s="402">
        <v>3</v>
      </c>
      <c r="B9" s="151">
        <v>7</v>
      </c>
      <c r="C9" s="174" t="str">
        <f>IF(F9=0,".",VLOOKUP($F9,'databáze hráčů'!$B$3:$I$400,2,FALSE))</f>
        <v>Benda</v>
      </c>
      <c r="D9" s="174" t="str">
        <f>IF($F9=0,".",VLOOKUP($F9,'databáze hráčů'!$B$3:$I$400,3,FALSE))</f>
        <v>Lumír</v>
      </c>
      <c r="E9" s="171" t="str">
        <f>IF($F9=0,".",VLOOKUP($F9,'databáze hráčů'!$B$3:$I$400,7,FALSE))</f>
        <v>MGC Plzeň</v>
      </c>
      <c r="F9" s="153">
        <v>2656</v>
      </c>
      <c r="G9" s="154" t="str">
        <f>IF($F9=0,".",VLOOKUP($F9,'databáze hráčů'!$B$3:$I$400,4,FALSE))</f>
        <v>Jz</v>
      </c>
      <c r="H9" s="179">
        <f>IF($F9=0,".",VLOOKUP($F9,'databáze hráčů'!$B$3:$I$400,8,FALSE))</f>
        <v>1</v>
      </c>
      <c r="I9" s="155">
        <v>25</v>
      </c>
      <c r="J9" s="156">
        <v>24</v>
      </c>
      <c r="K9" s="157">
        <v>34</v>
      </c>
      <c r="L9" s="157">
        <v>30</v>
      </c>
      <c r="M9" s="158">
        <f t="shared" si="0"/>
        <v>113</v>
      </c>
      <c r="N9" s="180"/>
    </row>
    <row r="10" spans="1:14" ht="12.75">
      <c r="A10" s="403"/>
      <c r="B10" s="148">
        <v>8</v>
      </c>
      <c r="C10" s="175" t="str">
        <f>IF(F10=0,".",VLOOKUP($F10,'databáze hráčů'!$B$3:$I$400,2,FALSE))</f>
        <v>Škaloudová</v>
      </c>
      <c r="D10" s="175" t="str">
        <f>IF($F10=0,".",VLOOKUP($F10,'databáze hráčů'!$B$3:$I$400,3,FALSE))</f>
        <v>Dita</v>
      </c>
      <c r="E10" s="172" t="str">
        <f>IF($F10=0,".",VLOOKUP($F10,'databáze hráčů'!$B$3:$I$400,7,FALSE))</f>
        <v>GC 85 Rakovník</v>
      </c>
      <c r="F10" s="159">
        <v>2859</v>
      </c>
      <c r="G10" s="160" t="str">
        <f>IF($F10=0,".",VLOOKUP($F10,'databáze hráčů'!$B$3:$I$400,4,FALSE))</f>
        <v>Ž</v>
      </c>
      <c r="H10" s="178" t="str">
        <f>IF($F10=0,".",VLOOKUP($F10,'databáze hráčů'!$B$3:$I$400,8,FALSE))</f>
        <v>M</v>
      </c>
      <c r="I10" s="161">
        <v>28</v>
      </c>
      <c r="J10" s="162">
        <v>26</v>
      </c>
      <c r="K10" s="163">
        <v>28</v>
      </c>
      <c r="L10" s="163">
        <v>28</v>
      </c>
      <c r="M10" s="164">
        <f t="shared" si="0"/>
        <v>110</v>
      </c>
      <c r="N10" s="181"/>
    </row>
    <row r="11" spans="1:14" ht="13.5" thickBot="1">
      <c r="A11" s="404"/>
      <c r="B11" s="152">
        <v>9</v>
      </c>
      <c r="C11" s="176" t="str">
        <f>IF(F11=0,".",VLOOKUP($F11,'databáze hráčů'!$B$3:$I$400,2,FALSE))</f>
        <v>Rendlová</v>
      </c>
      <c r="D11" s="176" t="str">
        <f>IF($F11=0,".",VLOOKUP($F11,'databáze hráčů'!$B$3:$I$400,3,FALSE))</f>
        <v>Lenka</v>
      </c>
      <c r="E11" s="173" t="str">
        <f>IF($F11=0,".",VLOOKUP($F11,'databáze hráčů'!$B$3:$I$400,7,FALSE))</f>
        <v>SK GC Františkovy Lázně</v>
      </c>
      <c r="F11" s="165">
        <v>3276</v>
      </c>
      <c r="G11" s="166" t="str">
        <f>IF($F11=0,".",VLOOKUP($F11,'databáze hráčů'!$B$3:$I$400,4,FALSE))</f>
        <v>Ž</v>
      </c>
      <c r="H11" s="182">
        <f>IF($F11=0,".",VLOOKUP($F11,'databáze hráčů'!$B$3:$I$400,8,FALSE))</f>
        <v>3</v>
      </c>
      <c r="I11" s="167">
        <v>29</v>
      </c>
      <c r="J11" s="168">
        <v>32</v>
      </c>
      <c r="K11" s="169">
        <v>29</v>
      </c>
      <c r="L11" s="169">
        <v>36</v>
      </c>
      <c r="M11" s="170">
        <f t="shared" si="0"/>
        <v>126</v>
      </c>
      <c r="N11" s="183"/>
    </row>
    <row r="12" spans="1:14" ht="12.75">
      <c r="A12" s="402">
        <v>4</v>
      </c>
      <c r="B12" s="151">
        <v>10</v>
      </c>
      <c r="C12" s="174" t="str">
        <f>IF(F12=0,".",VLOOKUP($F12,'databáze hráčů'!$B$3:$I$400,2,FALSE))</f>
        <v>Benda</v>
      </c>
      <c r="D12" s="174" t="str">
        <f>IF($F12=0,".",VLOOKUP($F12,'databáze hráčů'!$B$3:$I$400,3,FALSE))</f>
        <v>Lumír</v>
      </c>
      <c r="E12" s="171" t="str">
        <f>IF($F12=0,".",VLOOKUP($F12,'databáze hráčů'!$B$3:$I$400,7,FALSE))</f>
        <v>MGC Plzeň</v>
      </c>
      <c r="F12" s="153">
        <v>746</v>
      </c>
      <c r="G12" s="154" t="str">
        <f>IF($F12=0,".",VLOOKUP($F12,'databáze hráčů'!$B$3:$I$400,4,FALSE))</f>
        <v>M</v>
      </c>
      <c r="H12" s="179">
        <f>IF($F12=0,".",VLOOKUP($F12,'databáze hráčů'!$B$3:$I$400,8,FALSE))</f>
        <v>1</v>
      </c>
      <c r="I12" s="155">
        <v>26</v>
      </c>
      <c r="J12" s="156">
        <v>25</v>
      </c>
      <c r="K12" s="157">
        <v>23</v>
      </c>
      <c r="L12" s="157">
        <v>20</v>
      </c>
      <c r="M12" s="158">
        <f t="shared" si="0"/>
        <v>94</v>
      </c>
      <c r="N12" s="180"/>
    </row>
    <row r="13" spans="1:14" ht="12.75">
      <c r="A13" s="403"/>
      <c r="B13" s="148">
        <v>11</v>
      </c>
      <c r="C13" s="175" t="str">
        <f>IF(F13=0,".",VLOOKUP($F13,'databáze hráčů'!$B$3:$I$400,2,FALSE))</f>
        <v>Souček</v>
      </c>
      <c r="D13" s="175" t="str">
        <f>IF($F13=0,".",VLOOKUP($F13,'databáze hráčů'!$B$3:$I$400,3,FALSE))</f>
        <v>Milan</v>
      </c>
      <c r="E13" s="172" t="str">
        <f>IF($F13=0,".",VLOOKUP($F13,'databáze hráčů'!$B$3:$I$400,7,FALSE))</f>
        <v>GC 85 Rakovník</v>
      </c>
      <c r="F13" s="159">
        <v>1101</v>
      </c>
      <c r="G13" s="160" t="str">
        <f>IF($F13=0,".",VLOOKUP($F13,'databáze hráčů'!$B$3:$I$400,4,FALSE))</f>
        <v>S</v>
      </c>
      <c r="H13" s="178" t="str">
        <f>IF($F13=0,".",VLOOKUP($F13,'databáze hráčů'!$B$3:$I$400,8,FALSE))</f>
        <v>M</v>
      </c>
      <c r="I13" s="161">
        <v>28</v>
      </c>
      <c r="J13" s="162">
        <v>23</v>
      </c>
      <c r="K13" s="163">
        <v>26</v>
      </c>
      <c r="L13" s="163">
        <v>23</v>
      </c>
      <c r="M13" s="164">
        <f t="shared" si="0"/>
        <v>100</v>
      </c>
      <c r="N13" s="181"/>
    </row>
    <row r="14" spans="1:14" ht="13.5" thickBot="1">
      <c r="A14" s="404"/>
      <c r="B14" s="152">
        <v>12</v>
      </c>
      <c r="C14" s="176" t="str">
        <f>IF(F14=0,".",VLOOKUP($F14,'databáze hráčů'!$B$3:$I$400,2,FALSE))</f>
        <v>Rendl</v>
      </c>
      <c r="D14" s="176" t="str">
        <f>IF($F14=0,".",VLOOKUP($F14,'databáze hráčů'!$B$3:$I$400,3,FALSE))</f>
        <v>Aleš</v>
      </c>
      <c r="E14" s="173" t="str">
        <f>IF($F14=0,".",VLOOKUP($F14,'databáze hráčů'!$B$3:$I$400,7,FALSE))</f>
        <v>SK GC Františkovy Lázně</v>
      </c>
      <c r="F14" s="165">
        <v>2106</v>
      </c>
      <c r="G14" s="166" t="str">
        <f>IF($F14=0,".",VLOOKUP($F14,'databáze hráčů'!$B$3:$I$400,4,FALSE))</f>
        <v>M</v>
      </c>
      <c r="H14" s="182">
        <f>IF($F14=0,".",VLOOKUP($F14,'databáze hráčů'!$B$3:$I$400,8,FALSE))</f>
        <v>2</v>
      </c>
      <c r="I14" s="167">
        <v>27</v>
      </c>
      <c r="J14" s="168">
        <v>30</v>
      </c>
      <c r="K14" s="169">
        <v>29</v>
      </c>
      <c r="L14" s="169">
        <v>26</v>
      </c>
      <c r="M14" s="170">
        <f t="shared" si="0"/>
        <v>112</v>
      </c>
      <c r="N14" s="183"/>
    </row>
    <row r="15" spans="1:14" ht="12.75">
      <c r="A15" s="402">
        <v>5</v>
      </c>
      <c r="B15" s="151">
        <v>13</v>
      </c>
      <c r="C15" s="174" t="str">
        <f>IF(F15=0,".",VLOOKUP($F15,'databáze hráčů'!$B$3:$I$400,2,FALSE))</f>
        <v>Květoň</v>
      </c>
      <c r="D15" s="174" t="str">
        <f>IF($F15=0,".",VLOOKUP($F15,'databáze hráčů'!$B$3:$I$400,3,FALSE))</f>
        <v>Petr</v>
      </c>
      <c r="E15" s="171" t="str">
        <f>IF($F15=0,".",VLOOKUP($F15,'databáze hráčů'!$B$3:$I$400,7,FALSE))</f>
        <v>MGC Plzeň</v>
      </c>
      <c r="F15" s="153">
        <v>3319</v>
      </c>
      <c r="G15" s="154" t="str">
        <f>IF($F15=0,".",VLOOKUP($F15,'databáze hráčů'!$B$3:$I$400,4,FALSE))</f>
        <v>M</v>
      </c>
      <c r="H15" s="179">
        <f>IF($F15=0,".",VLOOKUP($F15,'databáze hráčů'!$B$3:$I$400,8,FALSE))</f>
        <v>2</v>
      </c>
      <c r="I15" s="155">
        <v>26</v>
      </c>
      <c r="J15" s="156">
        <v>30</v>
      </c>
      <c r="K15" s="157">
        <v>25</v>
      </c>
      <c r="L15" s="157">
        <v>25</v>
      </c>
      <c r="M15" s="158">
        <f aca="true" t="shared" si="1" ref="M15:M29">SUM(I15:L15)</f>
        <v>106</v>
      </c>
      <c r="N15" s="180"/>
    </row>
    <row r="16" spans="1:14" ht="12.75">
      <c r="A16" s="403"/>
      <c r="B16" s="148">
        <v>14</v>
      </c>
      <c r="C16" s="175" t="str">
        <f>IF(F16=0,".",VLOOKUP($F16,'databáze hráčů'!$B$3:$I$400,2,FALSE))</f>
        <v>Škaloud</v>
      </c>
      <c r="D16" s="175" t="str">
        <f>IF($F16=0,".",VLOOKUP($F16,'databáze hráčů'!$B$3:$I$400,3,FALSE))</f>
        <v>Ondřej</v>
      </c>
      <c r="E16" s="172" t="str">
        <f>IF($F16=0,".",VLOOKUP($F16,'databáze hráčů'!$B$3:$I$400,7,FALSE))</f>
        <v>GC 85 Rakovník</v>
      </c>
      <c r="F16" s="159">
        <v>2857</v>
      </c>
      <c r="G16" s="160" t="str">
        <f>IF($F16=0,".",VLOOKUP($F16,'databáze hráčů'!$B$3:$I$400,4,FALSE))</f>
        <v>Jz</v>
      </c>
      <c r="H16" s="178">
        <f>IF($F16=0,".",VLOOKUP($F16,'databáze hráčů'!$B$3:$I$400,8,FALSE))</f>
        <v>1</v>
      </c>
      <c r="I16" s="161">
        <v>33</v>
      </c>
      <c r="J16" s="162">
        <v>27</v>
      </c>
      <c r="K16" s="163">
        <v>26</v>
      </c>
      <c r="L16" s="163">
        <v>27</v>
      </c>
      <c r="M16" s="164">
        <f t="shared" si="1"/>
        <v>113</v>
      </c>
      <c r="N16" s="181"/>
    </row>
    <row r="17" spans="1:15" ht="13.5" thickBot="1">
      <c r="A17" s="404"/>
      <c r="B17" s="152">
        <v>15</v>
      </c>
      <c r="C17" s="176" t="str">
        <f>IF(F17=0,".",VLOOKUP($F17,'databáze hráčů'!$B$3:$I$400,2,FALSE))</f>
        <v>Nečekal ml.</v>
      </c>
      <c r="D17" s="176" t="str">
        <f>IF($F17=0,".",VLOOKUP($F17,'databáze hráčů'!$B$3:$I$400,3,FALSE))</f>
        <v>František</v>
      </c>
      <c r="E17" s="173" t="str">
        <f>IF($F17=0,".",VLOOKUP($F17,'databáze hráčů'!$B$3:$I$400,7,FALSE))</f>
        <v>TJ MG Cheb, o.s.</v>
      </c>
      <c r="F17" s="165">
        <v>1249</v>
      </c>
      <c r="G17" s="166" t="str">
        <f>IF($F17=0,".",VLOOKUP($F17,'databáze hráčů'!$B$3:$I$400,4,FALSE))</f>
        <v>M</v>
      </c>
      <c r="H17" s="182">
        <f>IF($F17=0,".",VLOOKUP($F17,'databáze hráčů'!$B$3:$I$400,8,FALSE))</f>
        <v>1</v>
      </c>
      <c r="I17" s="167">
        <v>24</v>
      </c>
      <c r="J17" s="168">
        <v>21</v>
      </c>
      <c r="K17" s="169">
        <v>22</v>
      </c>
      <c r="L17" s="169">
        <v>23</v>
      </c>
      <c r="M17" s="170">
        <f t="shared" si="1"/>
        <v>90</v>
      </c>
      <c r="N17" s="183"/>
      <c r="O17" s="8"/>
    </row>
    <row r="18" spans="1:15" ht="12.75">
      <c r="A18" s="402">
        <v>6</v>
      </c>
      <c r="B18" s="151">
        <v>16</v>
      </c>
      <c r="C18" s="174" t="str">
        <f>IF(F18=0,".",VLOOKUP($F18,'databáze hráčů'!$B$3:$I$400,2,FALSE))</f>
        <v>Lisa</v>
      </c>
      <c r="D18" s="174" t="str">
        <f>IF($F18=0,".",VLOOKUP($F18,'databáze hráčů'!$B$3:$I$400,3,FALSE))</f>
        <v>Miroslav</v>
      </c>
      <c r="E18" s="171" t="str">
        <f>IF($F18=0,".",VLOOKUP($F18,'databáze hráčů'!$B$3:$I$400,7,FALSE))</f>
        <v>SKDG Jesenice</v>
      </c>
      <c r="F18" s="153">
        <v>433</v>
      </c>
      <c r="G18" s="154" t="str">
        <f>IF($F18=0,".",VLOOKUP($F18,'databáze hráčů'!$B$3:$I$400,4,FALSE))</f>
        <v>S</v>
      </c>
      <c r="H18" s="179">
        <f>IF($F18=0,".",VLOOKUP($F18,'databáze hráčů'!$B$3:$I$400,8,FALSE))</f>
        <v>1</v>
      </c>
      <c r="I18" s="155">
        <v>31</v>
      </c>
      <c r="J18" s="156">
        <v>28</v>
      </c>
      <c r="K18" s="157">
        <v>32</v>
      </c>
      <c r="L18" s="157">
        <v>29</v>
      </c>
      <c r="M18" s="158">
        <f t="shared" si="1"/>
        <v>120</v>
      </c>
      <c r="N18" s="180"/>
      <c r="O18" s="8"/>
    </row>
    <row r="19" spans="1:15" ht="12.75">
      <c r="A19" s="403"/>
      <c r="B19" s="148">
        <v>17</v>
      </c>
      <c r="C19" s="175" t="str">
        <f>IF(F19=0,".",VLOOKUP($F19,'databáze hráčů'!$B$3:$I$400,2,FALSE))</f>
        <v>Wolf</v>
      </c>
      <c r="D19" s="175" t="str">
        <f>IF($F19=0,".",VLOOKUP($F19,'databáze hráčů'!$B$3:$I$400,3,FALSE))</f>
        <v>Jan</v>
      </c>
      <c r="E19" s="172" t="str">
        <f>IF($F19=0,".",VLOOKUP($F19,'databáze hráčů'!$B$3:$I$400,7,FALSE))</f>
        <v>TJ MTG Hraničář Cheb</v>
      </c>
      <c r="F19" s="159">
        <v>3051</v>
      </c>
      <c r="G19" s="160" t="str">
        <f>IF($F19=0,".",VLOOKUP($F19,'databáze hráčů'!$B$3:$I$400,4,FALSE))</f>
        <v>M</v>
      </c>
      <c r="H19" s="178">
        <f>IF($F19=0,".",VLOOKUP($F19,'databáze hráčů'!$B$3:$I$400,8,FALSE))</f>
        <v>2</v>
      </c>
      <c r="I19" s="161">
        <v>30</v>
      </c>
      <c r="J19" s="162">
        <v>33</v>
      </c>
      <c r="K19" s="163">
        <v>25</v>
      </c>
      <c r="L19" s="163">
        <v>25</v>
      </c>
      <c r="M19" s="164">
        <f t="shared" si="1"/>
        <v>113</v>
      </c>
      <c r="N19" s="181"/>
      <c r="O19" s="8"/>
    </row>
    <row r="20" spans="1:15" ht="13.5" thickBot="1">
      <c r="A20" s="404"/>
      <c r="B20" s="152">
        <v>18</v>
      </c>
      <c r="C20" s="176" t="str">
        <f>IF(F20=0,".",VLOOKUP($F20,'databáze hráčů'!$B$3:$I$400,2,FALSE))</f>
        <v>Beran</v>
      </c>
      <c r="D20" s="176" t="str">
        <f>IF($F20=0,".",VLOOKUP($F20,'databáze hráčů'!$B$3:$I$400,3,FALSE))</f>
        <v>Robert</v>
      </c>
      <c r="E20" s="173" t="str">
        <f>IF($F20=0,".",VLOOKUP($F20,'databáze hráčů'!$B$3:$I$400,7,FALSE))</f>
        <v>SK GC Františkovy Lázně</v>
      </c>
      <c r="F20" s="165">
        <v>1150</v>
      </c>
      <c r="G20" s="166" t="str">
        <f>IF($F20=0,".",VLOOKUP($F20,'databáze hráčů'!$B$3:$I$400,4,FALSE))</f>
        <v>M</v>
      </c>
      <c r="H20" s="182">
        <f>IF($F20=0,".",VLOOKUP($F20,'databáze hráčů'!$B$3:$I$400,8,FALSE))</f>
        <v>4</v>
      </c>
      <c r="I20" s="167">
        <v>40</v>
      </c>
      <c r="J20" s="168">
        <v>26</v>
      </c>
      <c r="K20" s="169">
        <v>30</v>
      </c>
      <c r="L20" s="169">
        <v>29</v>
      </c>
      <c r="M20" s="170">
        <f t="shared" si="1"/>
        <v>125</v>
      </c>
      <c r="N20" s="183"/>
      <c r="O20" s="8"/>
    </row>
    <row r="21" spans="1:15" ht="12.75">
      <c r="A21" s="402">
        <v>7</v>
      </c>
      <c r="B21" s="151">
        <v>19</v>
      </c>
      <c r="C21" s="174" t="str">
        <f>IF(F21=0,".",VLOOKUP($F21,'databáze hráčů'!$B$3:$I$400,2,FALSE))</f>
        <v>Míka</v>
      </c>
      <c r="D21" s="174" t="str">
        <f>IF($F21=0,".",VLOOKUP($F21,'databáze hráčů'!$B$3:$I$400,3,FALSE))</f>
        <v>Jiří</v>
      </c>
      <c r="E21" s="171" t="str">
        <f>IF($F21=0,".",VLOOKUP($F21,'databáze hráčů'!$B$3:$I$400,7,FALSE))</f>
        <v>MGC Plzeň</v>
      </c>
      <c r="F21" s="153">
        <v>2164</v>
      </c>
      <c r="G21" s="154" t="str">
        <f>IF($F21=0,".",VLOOKUP($F21,'databáze hráčů'!$B$3:$I$400,4,FALSE))</f>
        <v>M</v>
      </c>
      <c r="H21" s="179">
        <f>IF($F21=0,".",VLOOKUP($F21,'databáze hráčů'!$B$3:$I$400,8,FALSE))</f>
        <v>1</v>
      </c>
      <c r="I21" s="155">
        <v>25</v>
      </c>
      <c r="J21" s="156">
        <v>24</v>
      </c>
      <c r="K21" s="157">
        <v>24</v>
      </c>
      <c r="L21" s="157">
        <v>22</v>
      </c>
      <c r="M21" s="158">
        <f t="shared" si="1"/>
        <v>95</v>
      </c>
      <c r="N21" s="180"/>
      <c r="O21" s="8"/>
    </row>
    <row r="22" spans="1:15" ht="12.75">
      <c r="A22" s="403"/>
      <c r="B22" s="148">
        <v>20</v>
      </c>
      <c r="C22" s="175" t="str">
        <f>IF(F22=0,".",VLOOKUP($F22,'databáze hráčů'!$B$3:$I$400,2,FALSE))</f>
        <v>Malárik</v>
      </c>
      <c r="D22" s="175" t="str">
        <f>IF($F22=0,".",VLOOKUP($F22,'databáze hráčů'!$B$3:$I$400,3,FALSE))</f>
        <v>Michal</v>
      </c>
      <c r="E22" s="172" t="str">
        <f>IF($F22=0,".",VLOOKUP($F22,'databáze hráčů'!$B$3:$I$400,7,FALSE))</f>
        <v>SK GC Františkovy lázně</v>
      </c>
      <c r="F22" s="159">
        <v>3475</v>
      </c>
      <c r="G22" s="160" t="str">
        <f>IF($F22=0,".",VLOOKUP($F22,'databáze hráčů'!$B$3:$I$400,4,FALSE))</f>
        <v>Jz</v>
      </c>
      <c r="H22" s="178">
        <f>IF($F22=0,".",VLOOKUP($F22,'databáze hráčů'!$B$3:$I$400,8,FALSE))</f>
        <v>1</v>
      </c>
      <c r="I22" s="161">
        <v>27</v>
      </c>
      <c r="J22" s="162">
        <v>23</v>
      </c>
      <c r="K22" s="163">
        <v>28</v>
      </c>
      <c r="L22" s="163">
        <v>32</v>
      </c>
      <c r="M22" s="164">
        <f t="shared" si="1"/>
        <v>110</v>
      </c>
      <c r="N22" s="181"/>
      <c r="O22" s="8"/>
    </row>
    <row r="23" spans="1:15" ht="13.5" thickBot="1">
      <c r="A23" s="404"/>
      <c r="B23" s="152">
        <v>21</v>
      </c>
      <c r="C23" s="176" t="str">
        <f>IF(F23=0,".",VLOOKUP($F23,'databáze hráčů'!$B$3:$I$400,2,FALSE))</f>
        <v>Nečekalová</v>
      </c>
      <c r="D23" s="176" t="str">
        <f>IF($F23=0,".",VLOOKUP($F23,'databáze hráčů'!$B$3:$I$400,3,FALSE))</f>
        <v>Jana</v>
      </c>
      <c r="E23" s="173" t="str">
        <f>IF($F23=0,".",VLOOKUP($F23,'databáze hráčů'!$B$3:$I$400,7,FALSE))</f>
        <v>TJ MG Cheb, o.s.</v>
      </c>
      <c r="F23" s="165">
        <v>243</v>
      </c>
      <c r="G23" s="166" t="str">
        <f>IF($F23=0,".",VLOOKUP($F23,'databáze hráčů'!$B$3:$I$400,4,FALSE))</f>
        <v>Se</v>
      </c>
      <c r="H23" s="182">
        <f>IF($F23=0,".",VLOOKUP($F23,'databáze hráčů'!$B$3:$I$400,8,FALSE))</f>
        <v>1</v>
      </c>
      <c r="I23" s="167">
        <v>27</v>
      </c>
      <c r="J23" s="168">
        <v>24</v>
      </c>
      <c r="K23" s="169">
        <v>25</v>
      </c>
      <c r="L23" s="169">
        <v>24</v>
      </c>
      <c r="M23" s="170">
        <f t="shared" si="1"/>
        <v>100</v>
      </c>
      <c r="N23" s="183"/>
      <c r="O23" s="8"/>
    </row>
    <row r="24" spans="1:15" ht="12.75">
      <c r="A24" s="402">
        <v>8</v>
      </c>
      <c r="B24" s="151">
        <v>22</v>
      </c>
      <c r="C24" s="174" t="str">
        <f>IF(F24=0,".",VLOOKUP($F24,'databáze hráčů'!$B$3:$I$400,2,FALSE))</f>
        <v>Moutvička</v>
      </c>
      <c r="D24" s="174" t="str">
        <f>IF($F24=0,".",VLOOKUP($F24,'databáze hráčů'!$B$3:$I$400,3,FALSE))</f>
        <v>Jaroslav</v>
      </c>
      <c r="E24" s="171" t="str">
        <f>IF($F24=0,".",VLOOKUP($F24,'databáze hráčů'!$B$3:$I$400,7,FALSE))</f>
        <v>MGC Plzeň</v>
      </c>
      <c r="F24" s="153">
        <v>2502</v>
      </c>
      <c r="G24" s="154" t="str">
        <f>IF($F24=0,".",VLOOKUP($F24,'databáze hráčů'!$B$3:$I$400,4,FALSE))</f>
        <v>S</v>
      </c>
      <c r="H24" s="179">
        <f>IF($F24=0,".",VLOOKUP($F24,'databáze hráčů'!$B$3:$I$400,8,FALSE))</f>
        <v>2</v>
      </c>
      <c r="I24" s="155">
        <v>33</v>
      </c>
      <c r="J24" s="156">
        <v>38</v>
      </c>
      <c r="K24" s="157">
        <v>27</v>
      </c>
      <c r="L24" s="157">
        <v>24</v>
      </c>
      <c r="M24" s="158">
        <f t="shared" si="1"/>
        <v>122</v>
      </c>
      <c r="N24" s="180"/>
      <c r="O24" s="8"/>
    </row>
    <row r="25" spans="1:15" ht="12.75">
      <c r="A25" s="403"/>
      <c r="B25" s="148">
        <v>23</v>
      </c>
      <c r="C25" s="175" t="str">
        <f>IF(F25=0,".",VLOOKUP($F25,'databáze hráčů'!$B$3:$I$400,2,FALSE))</f>
        <v>Dočkal</v>
      </c>
      <c r="D25" s="175" t="str">
        <f>IF($F25=0,".",VLOOKUP($F25,'databáze hráčů'!$B$3:$I$400,3,FALSE))</f>
        <v>Lubomír</v>
      </c>
      <c r="E25" s="172" t="str">
        <f>IF($F25=0,".",VLOOKUP($F25,'databáze hráčů'!$B$3:$I$400,7,FALSE))</f>
        <v>SK GC Františkovy Lázně</v>
      </c>
      <c r="F25" s="159">
        <v>1387</v>
      </c>
      <c r="G25" s="160" t="str">
        <f>IF($F25=0,".",VLOOKUP($F25,'databáze hráčů'!$B$3:$I$400,4,FALSE))</f>
        <v>S</v>
      </c>
      <c r="H25" s="178">
        <f>IF($F25=0,".",VLOOKUP($F25,'databáze hráčů'!$B$3:$I$400,8,FALSE))</f>
        <v>3</v>
      </c>
      <c r="I25" s="161">
        <v>30</v>
      </c>
      <c r="J25" s="162">
        <v>29</v>
      </c>
      <c r="K25" s="163">
        <v>30</v>
      </c>
      <c r="L25" s="163">
        <v>30</v>
      </c>
      <c r="M25" s="164">
        <f t="shared" si="1"/>
        <v>119</v>
      </c>
      <c r="N25" s="181"/>
      <c r="O25" s="8"/>
    </row>
    <row r="26" spans="1:15" ht="13.5" thickBot="1">
      <c r="A26" s="404"/>
      <c r="B26" s="152">
        <v>24</v>
      </c>
      <c r="C26" s="176" t="str">
        <f>IF(F26=0,".",VLOOKUP($F26,'databáze hráčů'!$B$3:$I$400,2,FALSE))</f>
        <v>Hirschmannová</v>
      </c>
      <c r="D26" s="176" t="str">
        <f>IF($F26=0,".",VLOOKUP($F26,'databáze hráčů'!$B$3:$I$400,3,FALSE))</f>
        <v>Dagmar</v>
      </c>
      <c r="E26" s="173" t="str">
        <f>IF($F26=0,".",VLOOKUP($F26,'databáze hráčů'!$B$3:$I$400,7,FALSE))</f>
        <v>TJ MG Cheb, o.s.</v>
      </c>
      <c r="F26" s="165">
        <v>597</v>
      </c>
      <c r="G26" s="166" t="str">
        <f>IF($F26=0,".",VLOOKUP($F26,'databáze hráčů'!$B$3:$I$400,4,FALSE))</f>
        <v>Se</v>
      </c>
      <c r="H26" s="182" t="str">
        <f>IF($F26=0,".",VLOOKUP($F26,'databáze hráčů'!$B$3:$I$400,8,FALSE))</f>
        <v>M</v>
      </c>
      <c r="I26" s="167">
        <v>21</v>
      </c>
      <c r="J26" s="168">
        <v>25</v>
      </c>
      <c r="K26" s="169">
        <v>21</v>
      </c>
      <c r="L26" s="169">
        <v>29</v>
      </c>
      <c r="M26" s="170">
        <f t="shared" si="1"/>
        <v>96</v>
      </c>
      <c r="N26" s="183"/>
      <c r="O26" s="8"/>
    </row>
    <row r="27" spans="1:15" ht="12.75">
      <c r="A27" s="402">
        <v>9</v>
      </c>
      <c r="B27" s="151">
        <v>25</v>
      </c>
      <c r="C27" s="174" t="str">
        <f>IF(F27=0,".",VLOOKUP($F27,'databáze hráčů'!$B$3:$I$400,2,FALSE))</f>
        <v>Petrů</v>
      </c>
      <c r="D27" s="174" t="str">
        <f>IF($F27=0,".",VLOOKUP($F27,'databáze hráčů'!$B$3:$I$400,3,FALSE))</f>
        <v>Martin</v>
      </c>
      <c r="E27" s="171" t="str">
        <f>IF($F27=0,".",VLOOKUP($F27,'databáze hráčů'!$B$3:$I$400,7,FALSE))</f>
        <v>MGC Plzeň</v>
      </c>
      <c r="F27" s="153">
        <v>3070</v>
      </c>
      <c r="G27" s="154" t="str">
        <f>IF($F27=0,".",VLOOKUP($F27,'databáze hráčů'!$B$3:$I$400,4,FALSE))</f>
        <v>M</v>
      </c>
      <c r="H27" s="179">
        <f>IF($F27=0,".",VLOOKUP($F27,'databáze hráčů'!$B$3:$I$400,8,FALSE))</f>
        <v>1</v>
      </c>
      <c r="I27" s="155">
        <v>28</v>
      </c>
      <c r="J27" s="156">
        <v>30</v>
      </c>
      <c r="K27" s="157">
        <v>26</v>
      </c>
      <c r="L27" s="157">
        <v>35</v>
      </c>
      <c r="M27" s="158">
        <f t="shared" si="1"/>
        <v>119</v>
      </c>
      <c r="N27" s="180"/>
      <c r="O27" s="8"/>
    </row>
    <row r="28" spans="1:15" ht="12.75">
      <c r="A28" s="403"/>
      <c r="B28" s="148">
        <v>26</v>
      </c>
      <c r="C28" s="175" t="str">
        <f>IF(F28=0,".",VLOOKUP($F28,'databáze hráčů'!$B$3:$I$400,2,FALSE))</f>
        <v>Bireš</v>
      </c>
      <c r="D28" s="175" t="str">
        <f>IF($F28=0,".",VLOOKUP($F28,'databáze hráčů'!$B$3:$I$400,3,FALSE))</f>
        <v>Jan</v>
      </c>
      <c r="E28" s="172" t="str">
        <f>IF($F28=0,".",VLOOKUP($F28,'databáze hráčů'!$B$3:$I$400,7,FALSE))</f>
        <v>SK GC Františkovy Lázně</v>
      </c>
      <c r="F28" s="159">
        <v>652</v>
      </c>
      <c r="G28" s="160" t="str">
        <f>IF($F28=0,".",VLOOKUP($F28,'databáze hráčů'!$B$3:$I$400,4,FALSE))</f>
        <v>S</v>
      </c>
      <c r="H28" s="178" t="str">
        <f>IF($F28=0,".",VLOOKUP($F28,'databáze hráčů'!$B$3:$I$400,8,FALSE))</f>
        <v>M</v>
      </c>
      <c r="I28" s="161">
        <v>23</v>
      </c>
      <c r="J28" s="162">
        <v>22</v>
      </c>
      <c r="K28" s="163">
        <v>27</v>
      </c>
      <c r="L28" s="163">
        <v>27</v>
      </c>
      <c r="M28" s="164">
        <f t="shared" si="1"/>
        <v>99</v>
      </c>
      <c r="N28" s="181"/>
      <c r="O28" s="8"/>
    </row>
    <row r="29" spans="1:15" ht="13.5" thickBot="1">
      <c r="A29" s="404"/>
      <c r="B29" s="152">
        <v>27</v>
      </c>
      <c r="C29" s="176" t="str">
        <f>IF(F29=0,".",VLOOKUP($F29,'databáze hráčů'!$B$3:$I$400,2,FALSE))</f>
        <v>Bláha</v>
      </c>
      <c r="D29" s="176" t="str">
        <f>IF($F29=0,".",VLOOKUP($F29,'databáze hráčů'!$B$3:$I$400,3,FALSE))</f>
        <v>Milan</v>
      </c>
      <c r="E29" s="173" t="str">
        <f>IF($F29=0,".",VLOOKUP($F29,'databáze hráčů'!$B$3:$I$400,7,FALSE))</f>
        <v>GC 85 Rakovník</v>
      </c>
      <c r="F29" s="165">
        <v>1099</v>
      </c>
      <c r="G29" s="166" t="str">
        <f>IF($F29=0,".",VLOOKUP($F29,'databáze hráčů'!$B$3:$I$400,4,FALSE))</f>
        <v>S</v>
      </c>
      <c r="H29" s="182">
        <f>IF($F29=0,".",VLOOKUP($F29,'databáze hráčů'!$B$3:$I$400,8,FALSE))</f>
        <v>2</v>
      </c>
      <c r="I29" s="167">
        <v>36</v>
      </c>
      <c r="J29" s="168">
        <v>25</v>
      </c>
      <c r="K29" s="169">
        <v>29</v>
      </c>
      <c r="L29" s="169">
        <v>25</v>
      </c>
      <c r="M29" s="170">
        <f t="shared" si="1"/>
        <v>115</v>
      </c>
      <c r="N29" s="183"/>
      <c r="O29" s="8"/>
    </row>
    <row r="30" spans="1:15" ht="12.75">
      <c r="A30" s="402">
        <v>10</v>
      </c>
      <c r="B30" s="151">
        <v>28</v>
      </c>
      <c r="C30" s="174" t="str">
        <f>IF(F30=0,".",VLOOKUP($F30,'databáze hráčů'!$B$3:$I$400,2,FALSE))</f>
        <v>Škubal</v>
      </c>
      <c r="D30" s="174" t="str">
        <f>IF($F30=0,".",VLOOKUP($F30,'databáze hráčů'!$B$3:$I$400,3,FALSE))</f>
        <v>Vladimír</v>
      </c>
      <c r="E30" s="171" t="str">
        <f>IF($F30=0,".",VLOOKUP($F30,'databáze hráčů'!$B$3:$I$400,7,FALSE))</f>
        <v>MGC Plzeň</v>
      </c>
      <c r="F30" s="153">
        <v>1284</v>
      </c>
      <c r="G30" s="154" t="str">
        <f>IF($F30=0,".",VLOOKUP($F30,'databáze hráčů'!$B$3:$I$400,4,FALSE))</f>
        <v>S</v>
      </c>
      <c r="H30" s="179">
        <f>IF($F30=0,".",VLOOKUP($F30,'databáze hráčů'!$B$3:$I$400,8,FALSE))</f>
        <v>3</v>
      </c>
      <c r="I30" s="155">
        <v>27</v>
      </c>
      <c r="J30" s="156">
        <v>37</v>
      </c>
      <c r="K30" s="157">
        <v>34</v>
      </c>
      <c r="L30" s="157">
        <v>27</v>
      </c>
      <c r="M30" s="158">
        <f aca="true" t="shared" si="2" ref="M30:M45">SUM(I30:L30)</f>
        <v>125</v>
      </c>
      <c r="N30" s="180"/>
      <c r="O30" s="8"/>
    </row>
    <row r="31" spans="1:15" ht="12.75">
      <c r="A31" s="403"/>
      <c r="B31" s="148">
        <v>29</v>
      </c>
      <c r="C31" s="175" t="str">
        <f>IF(F31=0,".",VLOOKUP($F31,'databáze hráčů'!$B$3:$I$400,2,FALSE))</f>
        <v>Šafářová</v>
      </c>
      <c r="D31" s="175" t="str">
        <f>IF($F31=0,".",VLOOKUP($F31,'databáze hráčů'!$B$3:$I$400,3,FALSE))</f>
        <v>Jana</v>
      </c>
      <c r="E31" s="172" t="str">
        <f>IF($F31=0,".",VLOOKUP($F31,'databáze hráčů'!$B$3:$I$400,7,FALSE))</f>
        <v>SK GC Františkovy lázně</v>
      </c>
      <c r="F31" s="159">
        <v>3521</v>
      </c>
      <c r="G31" s="160" t="str">
        <f>IF($F31=0,".",VLOOKUP($F31,'databáze hráčů'!$B$3:$I$400,4,FALSE))</f>
        <v>Ž</v>
      </c>
      <c r="H31" s="178">
        <f>IF($F31=0,".",VLOOKUP($F31,'databáze hráčů'!$B$3:$I$400,8,FALSE))</f>
        <v>0</v>
      </c>
      <c r="I31" s="161">
        <v>51</v>
      </c>
      <c r="J31" s="162">
        <v>51</v>
      </c>
      <c r="K31" s="163">
        <v>47</v>
      </c>
      <c r="L31" s="163">
        <v>49</v>
      </c>
      <c r="M31" s="164">
        <f t="shared" si="2"/>
        <v>198</v>
      </c>
      <c r="N31" s="181"/>
      <c r="O31" s="8"/>
    </row>
    <row r="32" spans="1:15" ht="13.5" thickBot="1">
      <c r="A32" s="404"/>
      <c r="B32" s="152">
        <v>30</v>
      </c>
      <c r="C32" s="176" t="str">
        <f>IF(F32=0,".",VLOOKUP($F32,'databáze hráčů'!$B$3:$I$400,2,FALSE))</f>
        <v>Fiedler</v>
      </c>
      <c r="D32" s="176" t="str">
        <f>IF($F32=0,".",VLOOKUP($F32,'databáze hráčů'!$B$3:$I$400,3,FALSE))</f>
        <v>Vladimír</v>
      </c>
      <c r="E32" s="173" t="str">
        <f>IF($F32=0,".",VLOOKUP($F32,'databáze hráčů'!$B$3:$I$400,7,FALSE))</f>
        <v>SK GC Františkovy Lázně</v>
      </c>
      <c r="F32" s="165">
        <v>1416</v>
      </c>
      <c r="G32" s="166" t="str">
        <f>IF($F32=0,".",VLOOKUP($F32,'databáze hráčů'!$B$3:$I$400,4,FALSE))</f>
        <v>M</v>
      </c>
      <c r="H32" s="182">
        <f>IF($F32=0,".",VLOOKUP($F32,'databáze hráčů'!$B$3:$I$400,8,FALSE))</f>
        <v>2</v>
      </c>
      <c r="I32" s="167">
        <v>24</v>
      </c>
      <c r="J32" s="168">
        <v>29</v>
      </c>
      <c r="K32" s="169">
        <v>26</v>
      </c>
      <c r="L32" s="169">
        <v>26</v>
      </c>
      <c r="M32" s="170">
        <f t="shared" si="2"/>
        <v>105</v>
      </c>
      <c r="N32" s="183"/>
      <c r="O32" s="8"/>
    </row>
    <row r="33" spans="1:15" ht="12.75">
      <c r="A33" s="402">
        <v>11</v>
      </c>
      <c r="B33" s="151">
        <v>31</v>
      </c>
      <c r="C33" s="174" t="str">
        <f>IF(F33=0,".",VLOOKUP($F33,'databáze hráčů'!$B$3:$I$400,2,FALSE))</f>
        <v>Hubinger</v>
      </c>
      <c r="D33" s="174" t="str">
        <f>IF($F33=0,".",VLOOKUP($F33,'databáze hráčů'!$B$3:$I$400,3,FALSE))</f>
        <v>Miroslav</v>
      </c>
      <c r="E33" s="171" t="str">
        <f>IF($F33=0,".",VLOOKUP($F33,'databáze hráčů'!$B$3:$I$400,7,FALSE))</f>
        <v>MGC Plzeň</v>
      </c>
      <c r="F33" s="153">
        <v>442</v>
      </c>
      <c r="G33" s="154" t="str">
        <f>IF($F33=0,".",VLOOKUP($F33,'databáze hráčů'!$B$3:$I$400,4,FALSE))</f>
        <v>S</v>
      </c>
      <c r="H33" s="179">
        <f>IF($F33=0,".",VLOOKUP($F33,'databáze hráčů'!$B$3:$I$400,8,FALSE))</f>
        <v>3</v>
      </c>
      <c r="I33" s="155">
        <v>27</v>
      </c>
      <c r="J33" s="156">
        <v>34</v>
      </c>
      <c r="K33" s="157">
        <v>29</v>
      </c>
      <c r="L33" s="157">
        <v>23</v>
      </c>
      <c r="M33" s="158">
        <f t="shared" si="2"/>
        <v>113</v>
      </c>
      <c r="N33" s="180"/>
      <c r="O33" s="8"/>
    </row>
    <row r="34" spans="1:15" ht="12.75">
      <c r="A34" s="403"/>
      <c r="B34" s="148">
        <v>32</v>
      </c>
      <c r="C34" s="175" t="str">
        <f>IF(F34=0,".",VLOOKUP($F34,'databáze hráčů'!$B$3:$I$400,2,FALSE))</f>
        <v>Hála</v>
      </c>
      <c r="D34" s="175" t="str">
        <f>IF($F34=0,".",VLOOKUP($F34,'databáze hráčů'!$B$3:$I$400,3,FALSE))</f>
        <v>Jan</v>
      </c>
      <c r="E34" s="172" t="str">
        <f>IF($F34=0,".",VLOOKUP($F34,'databáze hráčů'!$B$3:$I$400,7,FALSE))</f>
        <v>SK GC Františkovy Lázně</v>
      </c>
      <c r="F34" s="159">
        <v>230</v>
      </c>
      <c r="G34" s="160" t="str">
        <f>IF($F34=0,".",VLOOKUP($F34,'databáze hráčů'!$B$3:$I$400,4,FALSE))</f>
        <v>S2</v>
      </c>
      <c r="H34" s="178">
        <f>IF($F34=0,".",VLOOKUP($F34,'databáze hráčů'!$B$3:$I$400,8,FALSE))</f>
        <v>1</v>
      </c>
      <c r="I34" s="161">
        <v>25</v>
      </c>
      <c r="J34" s="162">
        <v>31</v>
      </c>
      <c r="K34" s="163">
        <v>25</v>
      </c>
      <c r="L34" s="163">
        <v>23</v>
      </c>
      <c r="M34" s="164">
        <f t="shared" si="2"/>
        <v>104</v>
      </c>
      <c r="N34" s="181"/>
      <c r="O34" s="8"/>
    </row>
    <row r="35" spans="1:15" ht="13.5" thickBot="1">
      <c r="A35" s="404"/>
      <c r="B35" s="152">
        <v>33</v>
      </c>
      <c r="C35" s="176" t="str">
        <f>IF(F35=0,".",VLOOKUP($F35,'databáze hráčů'!$B$3:$I$400,2,FALSE))</f>
        <v>Soustružník</v>
      </c>
      <c r="D35" s="176" t="str">
        <f>IF($F35=0,".",VLOOKUP($F35,'databáze hráčů'!$B$3:$I$400,3,FALSE))</f>
        <v>Karel</v>
      </c>
      <c r="E35" s="173" t="str">
        <f>IF($F35=0,".",VLOOKUP($F35,'databáze hráčů'!$B$3:$I$400,7,FALSE))</f>
        <v>TJ MTG Hraničář Cheb</v>
      </c>
      <c r="F35" s="165">
        <v>2472</v>
      </c>
      <c r="G35" s="166" t="str">
        <f>IF($F35=0,".",VLOOKUP($F35,'databáze hráčů'!$B$3:$I$400,4,FALSE))</f>
        <v>S2</v>
      </c>
      <c r="H35" s="182">
        <f>IF($F35=0,".",VLOOKUP($F35,'databáze hráčů'!$B$3:$I$400,8,FALSE))</f>
        <v>2</v>
      </c>
      <c r="I35" s="167">
        <v>28</v>
      </c>
      <c r="J35" s="168">
        <v>28</v>
      </c>
      <c r="K35" s="169">
        <v>28</v>
      </c>
      <c r="L35" s="169">
        <v>26</v>
      </c>
      <c r="M35" s="170">
        <f t="shared" si="2"/>
        <v>110</v>
      </c>
      <c r="N35" s="183"/>
      <c r="O35" s="8"/>
    </row>
    <row r="36" spans="1:15" ht="12.75">
      <c r="A36" s="402">
        <v>12</v>
      </c>
      <c r="B36" s="151">
        <v>34</v>
      </c>
      <c r="C36" s="174" t="str">
        <f>IF(F36=0,".",VLOOKUP($F36,'databáze hráčů'!$B$3:$I$400,2,FALSE))</f>
        <v>Moutvička</v>
      </c>
      <c r="D36" s="174" t="str">
        <f>IF($F36=0,".",VLOOKUP($F36,'databáze hráčů'!$B$3:$I$400,3,FALSE))</f>
        <v>Ondřej</v>
      </c>
      <c r="E36" s="171" t="str">
        <f>IF($F36=0,".",VLOOKUP($F36,'databáze hráčů'!$B$3:$I$400,7,FALSE))</f>
        <v>MGC Plzeň</v>
      </c>
      <c r="F36" s="153">
        <v>2503</v>
      </c>
      <c r="G36" s="154" t="str">
        <f>IF($F36=0,".",VLOOKUP($F36,'databáze hráčů'!$B$3:$I$400,4,FALSE))</f>
        <v>M</v>
      </c>
      <c r="H36" s="179">
        <f>IF($F36=0,".",VLOOKUP($F36,'databáze hráčů'!$B$3:$I$400,8,FALSE))</f>
        <v>5</v>
      </c>
      <c r="I36" s="155">
        <v>32</v>
      </c>
      <c r="J36" s="156">
        <v>33</v>
      </c>
      <c r="K36" s="157">
        <v>27</v>
      </c>
      <c r="L36" s="157">
        <v>30</v>
      </c>
      <c r="M36" s="158">
        <f t="shared" si="2"/>
        <v>122</v>
      </c>
      <c r="N36" s="180"/>
      <c r="O36" s="8"/>
    </row>
    <row r="37" spans="1:15" ht="12.75">
      <c r="A37" s="403"/>
      <c r="B37" s="148">
        <v>35</v>
      </c>
      <c r="C37" s="175" t="str">
        <f>IF(F37=0,".",VLOOKUP($F37,'databáze hráčů'!$B$3:$I$400,2,FALSE))</f>
        <v>Kovář</v>
      </c>
      <c r="D37" s="175" t="str">
        <f>IF($F37=0,".",VLOOKUP($F37,'databáze hráčů'!$B$3:$I$400,3,FALSE))</f>
        <v>Josef</v>
      </c>
      <c r="E37" s="172" t="str">
        <f>IF($F37=0,".",VLOOKUP($F37,'databáze hráčů'!$B$3:$I$400,7,FALSE))</f>
        <v>SK DG Chomutov</v>
      </c>
      <c r="F37" s="159">
        <v>2560</v>
      </c>
      <c r="G37" s="160" t="str">
        <f>IF($F37=0,".",VLOOKUP($F37,'databáze hráčů'!$B$3:$I$400,4,FALSE))</f>
        <v>M</v>
      </c>
      <c r="H37" s="178">
        <f>IF($F37=0,".",VLOOKUP($F37,'databáze hráčů'!$B$3:$I$400,8,FALSE))</f>
        <v>3</v>
      </c>
      <c r="I37" s="161">
        <v>25</v>
      </c>
      <c r="J37" s="162">
        <v>29</v>
      </c>
      <c r="K37" s="163">
        <v>30</v>
      </c>
      <c r="L37" s="163">
        <v>31</v>
      </c>
      <c r="M37" s="164">
        <f t="shared" si="2"/>
        <v>115</v>
      </c>
      <c r="N37" s="181"/>
      <c r="O37" s="8"/>
    </row>
    <row r="38" spans="1:15" ht="13.5" thickBot="1">
      <c r="A38" s="404"/>
      <c r="B38" s="152">
        <v>36</v>
      </c>
      <c r="C38" s="176" t="str">
        <f>IF(F38=0,".",VLOOKUP($F38,'databáze hráčů'!$B$3:$I$400,2,FALSE))</f>
        <v>Kropáček</v>
      </c>
      <c r="D38" s="176" t="str">
        <f>IF($F38=0,".",VLOOKUP($F38,'databáze hráčů'!$B$3:$I$400,3,FALSE))</f>
        <v>Václav</v>
      </c>
      <c r="E38" s="173" t="str">
        <f>IF($F38=0,".",VLOOKUP($F38,'databáze hráčů'!$B$3:$I$400,7,FALSE))</f>
        <v>GC 85 Rakovník</v>
      </c>
      <c r="F38" s="165">
        <v>202</v>
      </c>
      <c r="G38" s="166" t="str">
        <f>IF($F38=0,".",VLOOKUP($F38,'databáze hráčů'!$B$3:$I$400,4,FALSE))</f>
        <v>S</v>
      </c>
      <c r="H38" s="182">
        <f>IF($F38=0,".",VLOOKUP($F38,'databáze hráčů'!$B$3:$I$400,8,FALSE))</f>
        <v>1</v>
      </c>
      <c r="I38" s="167">
        <v>24</v>
      </c>
      <c r="J38" s="168">
        <v>24</v>
      </c>
      <c r="K38" s="169">
        <v>29</v>
      </c>
      <c r="L38" s="169">
        <v>29</v>
      </c>
      <c r="M38" s="170">
        <f t="shared" si="2"/>
        <v>106</v>
      </c>
      <c r="N38" s="183"/>
      <c r="O38" s="8"/>
    </row>
    <row r="39" spans="1:15" ht="12.75">
      <c r="A39" s="402">
        <v>13</v>
      </c>
      <c r="B39" s="151">
        <v>37</v>
      </c>
      <c r="C39" s="174" t="str">
        <f>IF(F39=0,".",VLOOKUP($F39,'databáze hráčů'!$B$3:$I$400,2,FALSE))</f>
        <v>Emmer</v>
      </c>
      <c r="D39" s="174" t="str">
        <f>IF($F39=0,".",VLOOKUP($F39,'databáze hráčů'!$B$3:$I$400,3,FALSE))</f>
        <v>Tomáš</v>
      </c>
      <c r="E39" s="171" t="str">
        <f>IF($F39=0,".",VLOOKUP($F39,'databáze hráčů'!$B$3:$I$400,7,FALSE))</f>
        <v>MGC Plzeň</v>
      </c>
      <c r="F39" s="153">
        <v>2932</v>
      </c>
      <c r="G39" s="154" t="str">
        <f>IF($F39=0,".",VLOOKUP($F39,'databáze hráčů'!$B$3:$I$400,4,FALSE))</f>
        <v>M</v>
      </c>
      <c r="H39" s="179">
        <f>IF($F39=0,".",VLOOKUP($F39,'databáze hráčů'!$B$3:$I$400,8,FALSE))</f>
        <v>4</v>
      </c>
      <c r="I39" s="155">
        <v>27</v>
      </c>
      <c r="J39" s="156">
        <v>26</v>
      </c>
      <c r="K39" s="157">
        <v>25</v>
      </c>
      <c r="L39" s="157">
        <v>32</v>
      </c>
      <c r="M39" s="158">
        <f t="shared" si="2"/>
        <v>110</v>
      </c>
      <c r="N39" s="180"/>
      <c r="O39" s="8"/>
    </row>
    <row r="40" spans="1:15" ht="12.75">
      <c r="A40" s="403"/>
      <c r="B40" s="148">
        <v>38</v>
      </c>
      <c r="C40" s="175" t="str">
        <f>IF(F40=0,".",VLOOKUP($F40,'databáze hráčů'!$B$3:$I$400,2,FALSE))</f>
        <v>Kovář</v>
      </c>
      <c r="D40" s="175" t="str">
        <f>IF($F40=0,".",VLOOKUP($F40,'databáze hráčů'!$B$3:$I$400,3,FALSE))</f>
        <v>Josef</v>
      </c>
      <c r="E40" s="172" t="str">
        <f>IF($F40=0,".",VLOOKUP($F40,'databáze hráčů'!$B$3:$I$400,7,FALSE))</f>
        <v>SK DG Chomutov</v>
      </c>
      <c r="F40" s="159">
        <v>3189</v>
      </c>
      <c r="G40" s="160" t="str">
        <f>IF($F40=0,".",VLOOKUP($F40,'databáze hráčů'!$B$3:$I$400,4,FALSE))</f>
        <v>Jz</v>
      </c>
      <c r="H40" s="178">
        <f>IF($F40=0,".",VLOOKUP($F40,'databáze hráčů'!$B$3:$I$400,8,FALSE))</f>
        <v>2</v>
      </c>
      <c r="I40" s="161">
        <v>39</v>
      </c>
      <c r="J40" s="162">
        <v>31</v>
      </c>
      <c r="K40" s="163">
        <v>30</v>
      </c>
      <c r="L40" s="163">
        <v>28</v>
      </c>
      <c r="M40" s="164">
        <f t="shared" si="2"/>
        <v>128</v>
      </c>
      <c r="N40" s="181"/>
      <c r="O40" s="8"/>
    </row>
    <row r="41" spans="1:15" ht="13.5" thickBot="1">
      <c r="A41" s="404"/>
      <c r="B41" s="152">
        <v>39</v>
      </c>
      <c r="C41" s="176" t="str">
        <f>IF(F41=0,".",VLOOKUP($F41,'databáze hráčů'!$B$3:$I$400,2,FALSE))</f>
        <v>Gruncl</v>
      </c>
      <c r="D41" s="176" t="str">
        <f>IF($F41=0,".",VLOOKUP($F41,'databáze hráčů'!$B$3:$I$400,3,FALSE))</f>
        <v>Josef</v>
      </c>
      <c r="E41" s="173" t="str">
        <f>IF($F41=0,".",VLOOKUP($F41,'databáze hráčů'!$B$3:$I$400,7,FALSE))</f>
        <v>SKDG Jesenice</v>
      </c>
      <c r="F41" s="165">
        <v>1278</v>
      </c>
      <c r="G41" s="166" t="str">
        <f>IF($F41=0,".",VLOOKUP($F41,'databáze hráčů'!$B$3:$I$400,4,FALSE))</f>
        <v>M</v>
      </c>
      <c r="H41" s="182">
        <f>IF($F41=0,".",VLOOKUP($F41,'databáze hráčů'!$B$3:$I$400,8,FALSE))</f>
        <v>3</v>
      </c>
      <c r="I41" s="167">
        <v>40</v>
      </c>
      <c r="J41" s="168">
        <v>27</v>
      </c>
      <c r="K41" s="169">
        <v>34</v>
      </c>
      <c r="L41" s="169">
        <v>32</v>
      </c>
      <c r="M41" s="170">
        <f t="shared" si="2"/>
        <v>133</v>
      </c>
      <c r="N41" s="183"/>
      <c r="O41" s="8"/>
    </row>
    <row r="42" spans="1:15" ht="12.75">
      <c r="A42" s="402">
        <v>14</v>
      </c>
      <c r="B42" s="151">
        <v>40</v>
      </c>
      <c r="C42" s="174" t="str">
        <f>IF(F42=0,".",VLOOKUP($F42,'databáze hráčů'!$B$3:$I$400,2,FALSE))</f>
        <v>Průcha</v>
      </c>
      <c r="D42" s="174" t="str">
        <f>IF($F42=0,".",VLOOKUP($F42,'databáze hráčů'!$B$3:$I$400,3,FALSE))</f>
        <v>Petr</v>
      </c>
      <c r="E42" s="171" t="str">
        <f>IF($F42=0,".",VLOOKUP($F42,'databáze hráčů'!$B$3:$I$400,7,FALSE))</f>
        <v>TJ MG Cheb, o.s.</v>
      </c>
      <c r="F42" s="153">
        <v>3419</v>
      </c>
      <c r="G42" s="154" t="str">
        <f>IF($F42=0,".",VLOOKUP($F42,'databáze hráčů'!$B$3:$I$400,4,FALSE))</f>
        <v>S2</v>
      </c>
      <c r="H42" s="179">
        <f>IF($F42=0,".",VLOOKUP($F42,'databáze hráčů'!$B$3:$I$400,8,FALSE))</f>
        <v>5</v>
      </c>
      <c r="I42" s="155">
        <v>33</v>
      </c>
      <c r="J42" s="156">
        <v>41</v>
      </c>
      <c r="K42" s="157">
        <v>41</v>
      </c>
      <c r="L42" s="157">
        <v>30</v>
      </c>
      <c r="M42" s="158">
        <f t="shared" si="2"/>
        <v>145</v>
      </c>
      <c r="N42" s="180"/>
      <c r="O42" s="8"/>
    </row>
    <row r="43" spans="1:15" ht="13.5" thickBot="1">
      <c r="A43" s="403"/>
      <c r="B43" s="148">
        <v>41</v>
      </c>
      <c r="C43" s="175" t="str">
        <f>IF(F43=0,".",VLOOKUP($F43,'databáze hráčů'!$B$3:$I$400,2,FALSE))</f>
        <v>Luxa</v>
      </c>
      <c r="D43" s="175" t="str">
        <f>IF($F43=0,".",VLOOKUP($F43,'databáze hráčů'!$B$3:$I$400,3,FALSE))</f>
        <v>Radek</v>
      </c>
      <c r="E43" s="172" t="str">
        <f>IF($F43=0,".",VLOOKUP($F43,'databáze hráčů'!$B$3:$I$400,7,FALSE))</f>
        <v>SK DG Chomutov</v>
      </c>
      <c r="F43" s="159">
        <v>3066</v>
      </c>
      <c r="G43" s="160" t="str">
        <f>IF($F43=0,".",VLOOKUP($F43,'databáze hráčů'!$B$3:$I$400,4,FALSE))</f>
        <v>M</v>
      </c>
      <c r="H43" s="178">
        <f>IF($F43=0,".",VLOOKUP($F43,'databáze hráčů'!$B$3:$I$400,8,FALSE))</f>
        <v>3</v>
      </c>
      <c r="I43" s="161">
        <v>32</v>
      </c>
      <c r="J43" s="162">
        <v>27</v>
      </c>
      <c r="K43" s="163">
        <v>34</v>
      </c>
      <c r="L43" s="163">
        <v>27</v>
      </c>
      <c r="M43" s="164">
        <f t="shared" si="2"/>
        <v>120</v>
      </c>
      <c r="N43" s="181"/>
      <c r="O43" s="8"/>
    </row>
    <row r="44" spans="1:15" ht="12.75">
      <c r="A44" s="402">
        <v>15</v>
      </c>
      <c r="B44" s="151">
        <v>42</v>
      </c>
      <c r="C44" s="174" t="str">
        <f>IF(F44=0,".",VLOOKUP($F44,'databáze hráčů'!$B$3:$I$400,2,FALSE))</f>
        <v>Vosmíková</v>
      </c>
      <c r="D44" s="174" t="str">
        <f>IF($F44=0,".",VLOOKUP($F44,'databáze hráčů'!$B$3:$I$400,3,FALSE))</f>
        <v>Petra</v>
      </c>
      <c r="E44" s="171" t="str">
        <f>IF($F44=0,".",VLOOKUP($F44,'databáze hráčů'!$B$3:$I$400,7,FALSE))</f>
        <v>SK DG Chomutov</v>
      </c>
      <c r="F44" s="153">
        <v>986</v>
      </c>
      <c r="G44" s="154" t="str">
        <f>IF($F44=0,".",VLOOKUP($F44,'databáze hráčů'!$B$3:$I$400,4,FALSE))</f>
        <v>Ž</v>
      </c>
      <c r="H44" s="179">
        <f>IF($F44=0,".",VLOOKUP($F44,'databáze hráčů'!$B$3:$I$400,8,FALSE))</f>
        <v>1</v>
      </c>
      <c r="I44" s="155">
        <v>27</v>
      </c>
      <c r="J44" s="156">
        <v>31</v>
      </c>
      <c r="K44" s="157">
        <v>24</v>
      </c>
      <c r="L44" s="157">
        <v>23</v>
      </c>
      <c r="M44" s="158">
        <f t="shared" si="2"/>
        <v>105</v>
      </c>
      <c r="N44" s="180"/>
      <c r="O44" s="8"/>
    </row>
    <row r="45" spans="1:15" ht="13.5" thickBot="1">
      <c r="A45" s="404"/>
      <c r="B45" s="152">
        <v>43</v>
      </c>
      <c r="C45" s="176" t="str">
        <f>IF(F45=0,".",VLOOKUP($F45,'databáze hráčů'!$B$3:$I$400,2,FALSE))</f>
        <v>Kratochvíl</v>
      </c>
      <c r="D45" s="176" t="str">
        <f>IF($F45=0,".",VLOOKUP($F45,'databáze hráčů'!$B$3:$I$400,3,FALSE))</f>
        <v>Jaroslav</v>
      </c>
      <c r="E45" s="173" t="str">
        <f>IF($F45=0,".",VLOOKUP($F45,'databáze hráčů'!$B$3:$I$400,7,FALSE))</f>
        <v>SK GC Františkovy Lázně</v>
      </c>
      <c r="F45" s="165">
        <v>235</v>
      </c>
      <c r="G45" s="166" t="str">
        <f>IF($F45=0,".",VLOOKUP($F45,'databáze hráčů'!$B$3:$I$400,4,FALSE))</f>
        <v>S2</v>
      </c>
      <c r="H45" s="182">
        <f>IF($F45=0,".",VLOOKUP($F45,'databáze hráčů'!$B$3:$I$400,8,FALSE))</f>
        <v>2</v>
      </c>
      <c r="I45" s="167">
        <v>28</v>
      </c>
      <c r="J45" s="168">
        <v>28</v>
      </c>
      <c r="K45" s="169">
        <v>24</v>
      </c>
      <c r="L45" s="169">
        <v>22</v>
      </c>
      <c r="M45" s="170">
        <f t="shared" si="2"/>
        <v>102</v>
      </c>
      <c r="N45" s="183"/>
      <c r="O45" s="8"/>
    </row>
    <row r="46" spans="4:15" ht="12.75">
      <c r="D46" s="61"/>
      <c r="E46" s="23"/>
      <c r="F46" s="23"/>
      <c r="G46" s="23"/>
      <c r="H46" s="23"/>
      <c r="I46" s="8"/>
      <c r="J46" s="68"/>
      <c r="K46" s="68"/>
      <c r="L46" s="68"/>
      <c r="M46" s="8"/>
      <c r="N46" s="67"/>
      <c r="O46" s="8"/>
    </row>
    <row r="47" spans="4:15" ht="12.75">
      <c r="D47" s="61"/>
      <c r="E47" s="23"/>
      <c r="F47" s="23"/>
      <c r="G47" s="23"/>
      <c r="H47" s="23"/>
      <c r="I47" s="8"/>
      <c r="J47" s="68"/>
      <c r="K47" s="68"/>
      <c r="L47" s="68"/>
      <c r="M47" s="8"/>
      <c r="N47" s="67"/>
      <c r="O47" s="8"/>
    </row>
    <row r="48" spans="4:15" ht="12.75">
      <c r="D48" s="61"/>
      <c r="E48" s="23"/>
      <c r="F48" s="23"/>
      <c r="G48" s="23"/>
      <c r="H48" s="23"/>
      <c r="I48" s="8"/>
      <c r="J48" s="68"/>
      <c r="K48" s="68"/>
      <c r="L48" s="68"/>
      <c r="M48" s="8"/>
      <c r="N48" s="67"/>
      <c r="O48" s="8"/>
    </row>
    <row r="49" spans="4:15" ht="12.75">
      <c r="D49" s="61"/>
      <c r="E49" s="23"/>
      <c r="F49" s="23"/>
      <c r="G49" s="23"/>
      <c r="H49" s="23"/>
      <c r="I49" s="8"/>
      <c r="J49" s="68"/>
      <c r="K49" s="68"/>
      <c r="L49" s="68"/>
      <c r="M49" s="8"/>
      <c r="N49" s="67"/>
      <c r="O49" s="8"/>
    </row>
    <row r="50" spans="4:15" ht="12.75">
      <c r="D50" s="61"/>
      <c r="E50" s="23"/>
      <c r="F50" s="23"/>
      <c r="G50" s="23"/>
      <c r="H50" s="23"/>
      <c r="I50" s="8"/>
      <c r="J50" s="68"/>
      <c r="K50" s="68"/>
      <c r="L50" s="68"/>
      <c r="M50" s="8"/>
      <c r="N50" s="67"/>
      <c r="O50" s="8"/>
    </row>
    <row r="51" spans="4:15" ht="12.75">
      <c r="D51" s="61"/>
      <c r="E51" s="23"/>
      <c r="F51" s="23"/>
      <c r="G51" s="23"/>
      <c r="H51" s="23"/>
      <c r="I51" s="8"/>
      <c r="J51" s="68"/>
      <c r="K51" s="68"/>
      <c r="L51" s="68"/>
      <c r="M51" s="8"/>
      <c r="N51" s="67"/>
      <c r="O51" s="8"/>
    </row>
    <row r="52" spans="4:15" ht="12.75">
      <c r="D52" s="61"/>
      <c r="E52" s="23"/>
      <c r="F52" s="23"/>
      <c r="G52" s="23"/>
      <c r="H52" s="23"/>
      <c r="I52" s="8"/>
      <c r="J52" s="68"/>
      <c r="K52" s="68"/>
      <c r="L52" s="68"/>
      <c r="M52" s="8"/>
      <c r="N52" s="67"/>
      <c r="O52" s="8"/>
    </row>
    <row r="53" spans="4:15" ht="12.75">
      <c r="D53" s="61"/>
      <c r="E53" s="23"/>
      <c r="F53" s="23"/>
      <c r="G53" s="23"/>
      <c r="H53" s="23"/>
      <c r="I53" s="8"/>
      <c r="J53" s="68"/>
      <c r="K53" s="68"/>
      <c r="L53" s="68"/>
      <c r="M53" s="8"/>
      <c r="N53" s="67"/>
      <c r="O53" s="8"/>
    </row>
    <row r="54" spans="4:15" ht="12.75">
      <c r="D54" s="61"/>
      <c r="E54" s="23"/>
      <c r="F54" s="23"/>
      <c r="G54" s="23"/>
      <c r="H54" s="23"/>
      <c r="I54" s="8"/>
      <c r="J54" s="68"/>
      <c r="K54" s="68"/>
      <c r="L54" s="68"/>
      <c r="M54" s="8"/>
      <c r="N54" s="67"/>
      <c r="O54" s="8"/>
    </row>
    <row r="55" spans="4:15" ht="12.75">
      <c r="D55" s="61"/>
      <c r="E55" s="23"/>
      <c r="F55" s="23"/>
      <c r="G55" s="23"/>
      <c r="H55" s="23"/>
      <c r="I55" s="8"/>
      <c r="J55" s="68"/>
      <c r="K55" s="68"/>
      <c r="L55" s="68"/>
      <c r="M55" s="8"/>
      <c r="N55" s="67"/>
      <c r="O55" s="8"/>
    </row>
    <row r="56" spans="4:15" ht="12.75">
      <c r="D56" s="61"/>
      <c r="E56" s="23"/>
      <c r="F56" s="23"/>
      <c r="G56" s="23"/>
      <c r="H56" s="23"/>
      <c r="I56" s="8"/>
      <c r="J56" s="68"/>
      <c r="K56" s="68"/>
      <c r="L56" s="68"/>
      <c r="M56" s="8"/>
      <c r="N56" s="67"/>
      <c r="O56" s="8"/>
    </row>
    <row r="57" spans="4:15" ht="12.75">
      <c r="D57" s="61"/>
      <c r="E57" s="23"/>
      <c r="F57" s="23"/>
      <c r="G57" s="23"/>
      <c r="H57" s="23"/>
      <c r="I57" s="8"/>
      <c r="J57" s="68"/>
      <c r="K57" s="68"/>
      <c r="L57" s="68"/>
      <c r="M57" s="8"/>
      <c r="N57" s="67"/>
      <c r="O57" s="8"/>
    </row>
    <row r="58" spans="4:15" ht="12.75">
      <c r="D58" s="61"/>
      <c r="E58" s="23"/>
      <c r="F58" s="23"/>
      <c r="G58" s="23"/>
      <c r="H58" s="23"/>
      <c r="I58" s="8"/>
      <c r="J58" s="68"/>
      <c r="K58" s="68"/>
      <c r="L58" s="68"/>
      <c r="M58" s="8"/>
      <c r="N58" s="67"/>
      <c r="O58" s="8"/>
    </row>
    <row r="59" spans="4:15" ht="12.75">
      <c r="D59" s="61"/>
      <c r="E59" s="23"/>
      <c r="F59" s="23"/>
      <c r="G59" s="23"/>
      <c r="H59" s="23"/>
      <c r="I59" s="8"/>
      <c r="J59" s="68"/>
      <c r="K59" s="68"/>
      <c r="L59" s="68"/>
      <c r="M59" s="8"/>
      <c r="N59" s="67"/>
      <c r="O59" s="8"/>
    </row>
    <row r="60" spans="4:15" ht="12.75">
      <c r="D60" s="61"/>
      <c r="E60" s="23"/>
      <c r="F60" s="23"/>
      <c r="G60" s="23"/>
      <c r="H60" s="23"/>
      <c r="I60" s="8"/>
      <c r="J60" s="68"/>
      <c r="K60" s="68"/>
      <c r="L60" s="68"/>
      <c r="M60" s="8"/>
      <c r="N60" s="67"/>
      <c r="O60" s="8"/>
    </row>
    <row r="61" spans="4:15" ht="12.75">
      <c r="D61" s="61"/>
      <c r="E61" s="23"/>
      <c r="F61" s="23"/>
      <c r="G61" s="23"/>
      <c r="H61" s="23"/>
      <c r="I61" s="8"/>
      <c r="J61" s="68"/>
      <c r="K61" s="68"/>
      <c r="L61" s="68"/>
      <c r="M61" s="8"/>
      <c r="N61" s="67"/>
      <c r="O61" s="8"/>
    </row>
    <row r="62" spans="4:15" ht="12.75">
      <c r="D62" s="61"/>
      <c r="E62" s="23"/>
      <c r="F62" s="23"/>
      <c r="G62" s="23"/>
      <c r="H62" s="23"/>
      <c r="I62" s="8"/>
      <c r="J62" s="68"/>
      <c r="K62" s="68"/>
      <c r="L62" s="68"/>
      <c r="M62" s="8"/>
      <c r="N62" s="67"/>
      <c r="O62" s="8"/>
    </row>
    <row r="63" spans="4:15" ht="12.75">
      <c r="D63" s="61"/>
      <c r="E63" s="23"/>
      <c r="F63" s="23"/>
      <c r="G63" s="23"/>
      <c r="H63" s="23"/>
      <c r="I63" s="8"/>
      <c r="J63" s="68"/>
      <c r="K63" s="68"/>
      <c r="L63" s="68"/>
      <c r="M63" s="8"/>
      <c r="N63" s="67"/>
      <c r="O63" s="8"/>
    </row>
    <row r="64" spans="4:15" ht="12.75">
      <c r="D64" s="61"/>
      <c r="E64" s="23"/>
      <c r="F64" s="23"/>
      <c r="G64" s="23"/>
      <c r="H64" s="23"/>
      <c r="I64" s="8"/>
      <c r="J64" s="68"/>
      <c r="K64" s="68"/>
      <c r="L64" s="68"/>
      <c r="M64" s="8"/>
      <c r="N64" s="67"/>
      <c r="O64" s="8"/>
    </row>
    <row r="65" spans="4:15" ht="12.75">
      <c r="D65" s="61"/>
      <c r="E65" s="23"/>
      <c r="F65" s="23"/>
      <c r="G65" s="23"/>
      <c r="H65" s="23"/>
      <c r="I65" s="8"/>
      <c r="J65" s="68"/>
      <c r="K65" s="68"/>
      <c r="L65" s="68"/>
      <c r="M65" s="8"/>
      <c r="N65" s="67"/>
      <c r="O65" s="8"/>
    </row>
    <row r="66" spans="4:15" ht="12.75">
      <c r="D66" s="61"/>
      <c r="E66" s="23"/>
      <c r="F66" s="23"/>
      <c r="G66" s="23"/>
      <c r="H66" s="23"/>
      <c r="I66" s="8"/>
      <c r="J66" s="68"/>
      <c r="K66" s="68"/>
      <c r="L66" s="68"/>
      <c r="M66" s="8"/>
      <c r="N66" s="67"/>
      <c r="O66" s="8"/>
    </row>
    <row r="67" spans="4:15" ht="12.75">
      <c r="D67" s="61"/>
      <c r="E67" s="23"/>
      <c r="F67" s="23"/>
      <c r="G67" s="23"/>
      <c r="H67" s="23"/>
      <c r="I67" s="8"/>
      <c r="J67" s="68"/>
      <c r="K67" s="68"/>
      <c r="L67" s="68"/>
      <c r="M67" s="8"/>
      <c r="N67" s="67"/>
      <c r="O67" s="8"/>
    </row>
    <row r="68" spans="4:15" ht="12.75">
      <c r="D68" s="61"/>
      <c r="E68" s="23"/>
      <c r="F68" s="23"/>
      <c r="G68" s="23"/>
      <c r="H68" s="23"/>
      <c r="I68" s="8"/>
      <c r="J68" s="68"/>
      <c r="K68" s="68"/>
      <c r="L68" s="68"/>
      <c r="M68" s="8"/>
      <c r="N68" s="67"/>
      <c r="O68" s="8"/>
    </row>
  </sheetData>
  <sheetProtection/>
  <mergeCells count="16">
    <mergeCell ref="A3:A5"/>
    <mergeCell ref="A6:A8"/>
    <mergeCell ref="A9:A11"/>
    <mergeCell ref="A12:A14"/>
    <mergeCell ref="A1:N1"/>
    <mergeCell ref="A15:A17"/>
    <mergeCell ref="A36:A38"/>
    <mergeCell ref="A39:A41"/>
    <mergeCell ref="A42:A43"/>
    <mergeCell ref="A44:A45"/>
    <mergeCell ref="A18:A20"/>
    <mergeCell ref="A21:A23"/>
    <mergeCell ref="A24:A26"/>
    <mergeCell ref="A27:A29"/>
    <mergeCell ref="A30:A32"/>
    <mergeCell ref="A33:A35"/>
  </mergeCells>
  <conditionalFormatting sqref="C4:C45 G3:G45">
    <cfRule type="cellIs" priority="10" dxfId="5" operator="equal" stopIfTrue="1">
      <formula>"žá"</formula>
    </cfRule>
    <cfRule type="cellIs" priority="11" dxfId="4" operator="equal" stopIfTrue="1">
      <formula>"m"</formula>
    </cfRule>
    <cfRule type="cellIs" priority="12" dxfId="0" operator="equal" stopIfTrue="1">
      <formula>"ž"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9.140625" style="5" customWidth="1"/>
    <col min="2" max="2" width="12.421875" style="5" customWidth="1"/>
    <col min="3" max="4" width="9.140625" style="5" customWidth="1"/>
    <col min="5" max="5" width="9.140625" style="65" customWidth="1"/>
    <col min="6" max="6" width="9.140625" style="69" customWidth="1"/>
    <col min="7" max="7" width="9.140625" style="5" customWidth="1"/>
    <col min="8" max="8" width="4.7109375" style="5" customWidth="1"/>
    <col min="9" max="9" width="4.7109375" style="64" customWidth="1"/>
    <col min="10" max="10" width="4.7109375" style="71" customWidth="1"/>
    <col min="11" max="11" width="4.7109375" style="5" customWidth="1"/>
    <col min="12" max="16384" width="9.140625" style="5" customWidth="1"/>
  </cols>
  <sheetData>
    <row r="1" spans="1:12" ht="13.5" customHeight="1">
      <c r="A1" s="5">
        <v>1</v>
      </c>
      <c r="B1" s="216" t="str">
        <f>IF(E1=0,".",VLOOKUP($E1,'databáze hráčů'!$B$3:$I$400,2,FALSE))</f>
        <v>Nečekal ml.</v>
      </c>
      <c r="C1" s="217" t="str">
        <f>IF($E1=0,".",VLOOKUP($E1,'databáze hráčů'!$B$3:$I$400,3,FALSE))</f>
        <v>František</v>
      </c>
      <c r="D1" s="218" t="str">
        <f>IF($E1=0,".",VLOOKUP($E1,'databáze hráčů'!$B$3:$I$400,7,FALSE))</f>
        <v>TJ MG Cheb, o.s.</v>
      </c>
      <c r="E1" s="219">
        <v>1249</v>
      </c>
      <c r="F1" s="220" t="str">
        <f>IF($E1=0,".",VLOOKUP($E1,'databáze hráčů'!$B$3:$I$400,4,FALSE))</f>
        <v>M</v>
      </c>
      <c r="G1" s="221">
        <f>IF($E1=0,".",VLOOKUP($E1,'databáze hráčů'!$B$3:$I$400,8,FALSE))</f>
        <v>1</v>
      </c>
      <c r="H1" s="222">
        <v>24</v>
      </c>
      <c r="I1" s="223">
        <v>21</v>
      </c>
      <c r="J1" s="224">
        <v>22</v>
      </c>
      <c r="K1" s="224">
        <v>23</v>
      </c>
      <c r="L1" s="225">
        <f aca="true" t="shared" si="0" ref="L1:L43">SUM(H1:K1)</f>
        <v>90</v>
      </c>
    </row>
    <row r="2" spans="1:12" ht="12.75" customHeight="1">
      <c r="A2" s="5">
        <v>2</v>
      </c>
      <c r="B2" s="226" t="str">
        <f>IF(E2=0,".",VLOOKUP($E2,'databáze hráčů'!$B$3:$I$400,2,FALSE))</f>
        <v>Benda</v>
      </c>
      <c r="C2" s="227" t="str">
        <f>IF($E2=0,".",VLOOKUP($E2,'databáze hráčů'!$B$3:$I$400,3,FALSE))</f>
        <v>Lumír</v>
      </c>
      <c r="D2" s="228" t="str">
        <f>IF($E2=0,".",VLOOKUP($E2,'databáze hráčů'!$B$3:$I$400,7,FALSE))</f>
        <v>MGC Plzeň</v>
      </c>
      <c r="E2" s="229">
        <v>746</v>
      </c>
      <c r="F2" s="230" t="str">
        <f>IF($E2=0,".",VLOOKUP($E2,'databáze hráčů'!$B$3:$I$400,4,FALSE))</f>
        <v>M</v>
      </c>
      <c r="G2" s="231">
        <f>IF($E2=0,".",VLOOKUP($E2,'databáze hráčů'!$B$3:$I$400,8,FALSE))</f>
        <v>1</v>
      </c>
      <c r="H2" s="232">
        <v>26</v>
      </c>
      <c r="I2" s="233">
        <v>25</v>
      </c>
      <c r="J2" s="234">
        <v>23</v>
      </c>
      <c r="K2" s="234">
        <v>20</v>
      </c>
      <c r="L2" s="235">
        <f t="shared" si="0"/>
        <v>94</v>
      </c>
    </row>
    <row r="3" spans="1:12" ht="12.75" customHeight="1">
      <c r="A3" s="5">
        <v>3</v>
      </c>
      <c r="B3" s="226" t="str">
        <f>IF(E3=0,".",VLOOKUP($E3,'databáze hráčů'!$B$3:$I$400,2,FALSE))</f>
        <v>Míka</v>
      </c>
      <c r="C3" s="227" t="str">
        <f>IF($E3=0,".",VLOOKUP($E3,'databáze hráčů'!$B$3:$I$400,3,FALSE))</f>
        <v>Jiří</v>
      </c>
      <c r="D3" s="228" t="str">
        <f>IF($E3=0,".",VLOOKUP($E3,'databáze hráčů'!$B$3:$I$400,7,FALSE))</f>
        <v>MGC Plzeň</v>
      </c>
      <c r="E3" s="229">
        <v>2164</v>
      </c>
      <c r="F3" s="230" t="str">
        <f>IF($E3=0,".",VLOOKUP($E3,'databáze hráčů'!$B$3:$I$400,4,FALSE))</f>
        <v>M</v>
      </c>
      <c r="G3" s="231">
        <f>IF($E3=0,".",VLOOKUP($E3,'databáze hráčů'!$B$3:$I$400,8,FALSE))</f>
        <v>1</v>
      </c>
      <c r="H3" s="232">
        <v>25</v>
      </c>
      <c r="I3" s="233">
        <v>24</v>
      </c>
      <c r="J3" s="234">
        <v>24</v>
      </c>
      <c r="K3" s="234">
        <v>22</v>
      </c>
      <c r="L3" s="235">
        <f t="shared" si="0"/>
        <v>95</v>
      </c>
    </row>
    <row r="4" spans="1:12" ht="13.5" customHeight="1">
      <c r="A4" s="5">
        <v>4</v>
      </c>
      <c r="B4" s="226" t="str">
        <f>IF(E4=0,".",VLOOKUP($E4,'databáze hráčů'!$B$3:$I$400,2,FALSE))</f>
        <v>Hirschmannová</v>
      </c>
      <c r="C4" s="227" t="str">
        <f>IF($E4=0,".",VLOOKUP($E4,'databáze hráčů'!$B$3:$I$400,3,FALSE))</f>
        <v>Dagmar</v>
      </c>
      <c r="D4" s="228" t="str">
        <f>IF($E4=0,".",VLOOKUP($E4,'databáze hráčů'!$B$3:$I$400,7,FALSE))</f>
        <v>TJ MG Cheb, o.s.</v>
      </c>
      <c r="E4" s="229">
        <v>597</v>
      </c>
      <c r="F4" s="230" t="str">
        <f>IF($E4=0,".",VLOOKUP($E4,'databáze hráčů'!$B$3:$I$400,4,FALSE))</f>
        <v>Se</v>
      </c>
      <c r="G4" s="231" t="str">
        <f>IF($E4=0,".",VLOOKUP($E4,'databáze hráčů'!$B$3:$I$400,8,FALSE))</f>
        <v>M</v>
      </c>
      <c r="H4" s="232">
        <v>21</v>
      </c>
      <c r="I4" s="233">
        <v>25</v>
      </c>
      <c r="J4" s="234">
        <v>21</v>
      </c>
      <c r="K4" s="234">
        <v>29</v>
      </c>
      <c r="L4" s="235">
        <f t="shared" si="0"/>
        <v>96</v>
      </c>
    </row>
    <row r="5" spans="1:12" ht="12.75" customHeight="1">
      <c r="A5" s="5">
        <v>5</v>
      </c>
      <c r="B5" s="226" t="str">
        <f>IF(E5=0,".",VLOOKUP($E5,'databáze hráčů'!$B$3:$I$400,2,FALSE))</f>
        <v>Bireš</v>
      </c>
      <c r="C5" s="227" t="str">
        <f>IF($E5=0,".",VLOOKUP($E5,'databáze hráčů'!$B$3:$I$400,3,FALSE))</f>
        <v>Jan</v>
      </c>
      <c r="D5" s="228" t="str">
        <f>IF($E5=0,".",VLOOKUP($E5,'databáze hráčů'!$B$3:$I$400,7,FALSE))</f>
        <v>SK GC Františkovy Lázně</v>
      </c>
      <c r="E5" s="229">
        <v>652</v>
      </c>
      <c r="F5" s="230" t="str">
        <f>IF($E5=0,".",VLOOKUP($E5,'databáze hráčů'!$B$3:$I$400,4,FALSE))</f>
        <v>S</v>
      </c>
      <c r="G5" s="231" t="str">
        <f>IF($E5=0,".",VLOOKUP($E5,'databáze hráčů'!$B$3:$I$400,8,FALSE))</f>
        <v>M</v>
      </c>
      <c r="H5" s="232">
        <v>23</v>
      </c>
      <c r="I5" s="233">
        <v>22</v>
      </c>
      <c r="J5" s="234">
        <v>27</v>
      </c>
      <c r="K5" s="234">
        <v>27</v>
      </c>
      <c r="L5" s="235">
        <f t="shared" si="0"/>
        <v>99</v>
      </c>
    </row>
    <row r="6" spans="1:12" ht="12.75" customHeight="1">
      <c r="A6" s="5">
        <v>6</v>
      </c>
      <c r="B6" s="226" t="str">
        <f>IF(E6=0,".",VLOOKUP($E6,'databáze hráčů'!$B$3:$I$400,2,FALSE))</f>
        <v>Nečekalová</v>
      </c>
      <c r="C6" s="227" t="str">
        <f>IF($E6=0,".",VLOOKUP($E6,'databáze hráčů'!$B$3:$I$400,3,FALSE))</f>
        <v>Jana</v>
      </c>
      <c r="D6" s="228" t="str">
        <f>IF($E6=0,".",VLOOKUP($E6,'databáze hráčů'!$B$3:$I$400,7,FALSE))</f>
        <v>TJ MG Cheb, o.s.</v>
      </c>
      <c r="E6" s="229">
        <v>243</v>
      </c>
      <c r="F6" s="230" t="str">
        <f>IF($E6=0,".",VLOOKUP($E6,'databáze hráčů'!$B$3:$I$400,4,FALSE))</f>
        <v>Se</v>
      </c>
      <c r="G6" s="231">
        <f>IF($E6=0,".",VLOOKUP($E6,'databáze hráčů'!$B$3:$I$400,8,FALSE))</f>
        <v>1</v>
      </c>
      <c r="H6" s="232">
        <v>27</v>
      </c>
      <c r="I6" s="233">
        <v>24</v>
      </c>
      <c r="J6" s="234">
        <v>25</v>
      </c>
      <c r="K6" s="234">
        <v>24</v>
      </c>
      <c r="L6" s="235">
        <f t="shared" si="0"/>
        <v>100</v>
      </c>
    </row>
    <row r="7" spans="1:12" ht="13.5" customHeight="1">
      <c r="A7" s="5">
        <v>7</v>
      </c>
      <c r="B7" s="226" t="str">
        <f>IF(E7=0,".",VLOOKUP($E7,'databáze hráčů'!$B$3:$I$400,2,FALSE))</f>
        <v>Souček</v>
      </c>
      <c r="C7" s="227" t="str">
        <f>IF($E7=0,".",VLOOKUP($E7,'databáze hráčů'!$B$3:$I$400,3,FALSE))</f>
        <v>Milan</v>
      </c>
      <c r="D7" s="228" t="str">
        <f>IF($E7=0,".",VLOOKUP($E7,'databáze hráčů'!$B$3:$I$400,7,FALSE))</f>
        <v>GC 85 Rakovník</v>
      </c>
      <c r="E7" s="229">
        <v>1101</v>
      </c>
      <c r="F7" s="230" t="str">
        <f>IF($E7=0,".",VLOOKUP($E7,'databáze hráčů'!$B$3:$I$400,4,FALSE))</f>
        <v>S</v>
      </c>
      <c r="G7" s="231" t="str">
        <f>IF($E7=0,".",VLOOKUP($E7,'databáze hráčů'!$B$3:$I$400,8,FALSE))</f>
        <v>M</v>
      </c>
      <c r="H7" s="232">
        <v>28</v>
      </c>
      <c r="I7" s="233">
        <v>23</v>
      </c>
      <c r="J7" s="234">
        <v>26</v>
      </c>
      <c r="K7" s="234">
        <v>23</v>
      </c>
      <c r="L7" s="235">
        <f t="shared" si="0"/>
        <v>100</v>
      </c>
    </row>
    <row r="8" spans="1:12" ht="12.75" customHeight="1">
      <c r="A8" s="5">
        <v>8</v>
      </c>
      <c r="B8" s="226" t="str">
        <f>IF(E8=0,".",VLOOKUP($E8,'databáze hráčů'!$B$3:$I$400,2,FALSE))</f>
        <v>Kratochvíl</v>
      </c>
      <c r="C8" s="227" t="str">
        <f>IF($E8=0,".",VLOOKUP($E8,'databáze hráčů'!$B$3:$I$400,3,FALSE))</f>
        <v>Jaroslav</v>
      </c>
      <c r="D8" s="228" t="str">
        <f>IF($E8=0,".",VLOOKUP($E8,'databáze hráčů'!$B$3:$I$400,7,FALSE))</f>
        <v>SK GC Františkovy Lázně</v>
      </c>
      <c r="E8" s="229">
        <v>235</v>
      </c>
      <c r="F8" s="230" t="str">
        <f>IF($E8=0,".",VLOOKUP($E8,'databáze hráčů'!$B$3:$I$400,4,FALSE))</f>
        <v>S2</v>
      </c>
      <c r="G8" s="231">
        <f>IF($E8=0,".",VLOOKUP($E8,'databáze hráčů'!$B$3:$I$400,8,FALSE))</f>
        <v>2</v>
      </c>
      <c r="H8" s="232">
        <v>28</v>
      </c>
      <c r="I8" s="233">
        <v>28</v>
      </c>
      <c r="J8" s="234">
        <v>24</v>
      </c>
      <c r="K8" s="234">
        <v>22</v>
      </c>
      <c r="L8" s="235">
        <f t="shared" si="0"/>
        <v>102</v>
      </c>
    </row>
    <row r="9" spans="1:12" ht="12.75" customHeight="1">
      <c r="A9" s="5">
        <v>9</v>
      </c>
      <c r="B9" s="226" t="str">
        <f>IF(E9=0,".",VLOOKUP($E9,'databáze hráčů'!$B$3:$I$400,2,FALSE))</f>
        <v>Hála</v>
      </c>
      <c r="C9" s="227" t="str">
        <f>IF($E9=0,".",VLOOKUP($E9,'databáze hráčů'!$B$3:$I$400,3,FALSE))</f>
        <v>Jan</v>
      </c>
      <c r="D9" s="228" t="str">
        <f>IF($E9=0,".",VLOOKUP($E9,'databáze hráčů'!$B$3:$I$400,7,FALSE))</f>
        <v>SK GC Františkovy Lázně</v>
      </c>
      <c r="E9" s="229">
        <v>230</v>
      </c>
      <c r="F9" s="230" t="str">
        <f>IF($E9=0,".",VLOOKUP($E9,'databáze hráčů'!$B$3:$I$400,4,FALSE))</f>
        <v>S2</v>
      </c>
      <c r="G9" s="231">
        <f>IF($E9=0,".",VLOOKUP($E9,'databáze hráčů'!$B$3:$I$400,8,FALSE))</f>
        <v>1</v>
      </c>
      <c r="H9" s="232">
        <v>25</v>
      </c>
      <c r="I9" s="233">
        <v>31</v>
      </c>
      <c r="J9" s="234">
        <v>25</v>
      </c>
      <c r="K9" s="234">
        <v>23</v>
      </c>
      <c r="L9" s="235">
        <f t="shared" si="0"/>
        <v>104</v>
      </c>
    </row>
    <row r="10" spans="1:12" ht="13.5" customHeight="1">
      <c r="A10" s="5">
        <v>10</v>
      </c>
      <c r="B10" s="226" t="str">
        <f>IF(E10=0,".",VLOOKUP($E10,'databáze hráčů'!$B$3:$I$400,2,FALSE))</f>
        <v>Fiedler</v>
      </c>
      <c r="C10" s="227" t="str">
        <f>IF($E10=0,".",VLOOKUP($E10,'databáze hráčů'!$B$3:$I$400,3,FALSE))</f>
        <v>Vladimír</v>
      </c>
      <c r="D10" s="228" t="str">
        <f>IF($E10=0,".",VLOOKUP($E10,'databáze hráčů'!$B$3:$I$400,7,FALSE))</f>
        <v>SK GC Františkovy Lázně</v>
      </c>
      <c r="E10" s="229">
        <v>1416</v>
      </c>
      <c r="F10" s="230" t="str">
        <f>IF($E10=0,".",VLOOKUP($E10,'databáze hráčů'!$B$3:$I$400,4,FALSE))</f>
        <v>M</v>
      </c>
      <c r="G10" s="231">
        <f>IF($E10=0,".",VLOOKUP($E10,'databáze hráčů'!$B$3:$I$400,8,FALSE))</f>
        <v>2</v>
      </c>
      <c r="H10" s="232">
        <v>24</v>
      </c>
      <c r="I10" s="233">
        <v>29</v>
      </c>
      <c r="J10" s="234">
        <v>26</v>
      </c>
      <c r="K10" s="234">
        <v>26</v>
      </c>
      <c r="L10" s="235">
        <f t="shared" si="0"/>
        <v>105</v>
      </c>
    </row>
    <row r="11" spans="1:12" ht="12.75" customHeight="1">
      <c r="A11" s="5">
        <v>11</v>
      </c>
      <c r="B11" s="226" t="str">
        <f>IF(E11=0,".",VLOOKUP($E11,'databáze hráčů'!$B$3:$I$400,2,FALSE))</f>
        <v>Vosmíková</v>
      </c>
      <c r="C11" s="227" t="str">
        <f>IF($E11=0,".",VLOOKUP($E11,'databáze hráčů'!$B$3:$I$400,3,FALSE))</f>
        <v>Petra</v>
      </c>
      <c r="D11" s="228" t="str">
        <f>IF($E11=0,".",VLOOKUP($E11,'databáze hráčů'!$B$3:$I$400,7,FALSE))</f>
        <v>SK DG Chomutov</v>
      </c>
      <c r="E11" s="229">
        <v>986</v>
      </c>
      <c r="F11" s="230" t="str">
        <f>IF($E11=0,".",VLOOKUP($E11,'databáze hráčů'!$B$3:$I$400,4,FALSE))</f>
        <v>Ž</v>
      </c>
      <c r="G11" s="231">
        <f>IF($E11=0,".",VLOOKUP($E11,'databáze hráčů'!$B$3:$I$400,8,FALSE))</f>
        <v>1</v>
      </c>
      <c r="H11" s="232">
        <v>27</v>
      </c>
      <c r="I11" s="233">
        <v>31</v>
      </c>
      <c r="J11" s="234">
        <v>24</v>
      </c>
      <c r="K11" s="234">
        <v>23</v>
      </c>
      <c r="L11" s="235">
        <f t="shared" si="0"/>
        <v>105</v>
      </c>
    </row>
    <row r="12" spans="1:12" ht="12.75" customHeight="1">
      <c r="A12" s="5">
        <v>12</v>
      </c>
      <c r="B12" s="226" t="str">
        <f>IF(E12=0,".",VLOOKUP($E12,'databáze hráčů'!$B$3:$I$400,2,FALSE))</f>
        <v>Květoň</v>
      </c>
      <c r="C12" s="227" t="str">
        <f>IF($E12=0,".",VLOOKUP($E12,'databáze hráčů'!$B$3:$I$400,3,FALSE))</f>
        <v>Petr</v>
      </c>
      <c r="D12" s="228" t="str">
        <f>IF($E12=0,".",VLOOKUP($E12,'databáze hráčů'!$B$3:$I$400,7,FALSE))</f>
        <v>MGC Plzeň</v>
      </c>
      <c r="E12" s="229">
        <v>3319</v>
      </c>
      <c r="F12" s="230" t="str">
        <f>IF($E12=0,".",VLOOKUP($E12,'databáze hráčů'!$B$3:$I$400,4,FALSE))</f>
        <v>M</v>
      </c>
      <c r="G12" s="231">
        <f>IF($E12=0,".",VLOOKUP($E12,'databáze hráčů'!$B$3:$I$400,8,FALSE))</f>
        <v>2</v>
      </c>
      <c r="H12" s="232">
        <v>26</v>
      </c>
      <c r="I12" s="233">
        <v>30</v>
      </c>
      <c r="J12" s="234">
        <v>25</v>
      </c>
      <c r="K12" s="234">
        <v>25</v>
      </c>
      <c r="L12" s="235">
        <f t="shared" si="0"/>
        <v>106</v>
      </c>
    </row>
    <row r="13" spans="1:12" ht="13.5" customHeight="1">
      <c r="A13" s="5">
        <v>13</v>
      </c>
      <c r="B13" s="226" t="str">
        <f>IF(E13=0,".",VLOOKUP($E13,'databáze hráčů'!$B$3:$I$400,2,FALSE))</f>
        <v>Kropáček</v>
      </c>
      <c r="C13" s="227" t="str">
        <f>IF($E13=0,".",VLOOKUP($E13,'databáze hráčů'!$B$3:$I$400,3,FALSE))</f>
        <v>Václav</v>
      </c>
      <c r="D13" s="228" t="str">
        <f>IF($E13=0,".",VLOOKUP($E13,'databáze hráčů'!$B$3:$I$400,7,FALSE))</f>
        <v>GC 85 Rakovník</v>
      </c>
      <c r="E13" s="229">
        <v>202</v>
      </c>
      <c r="F13" s="230" t="str">
        <f>IF($E13=0,".",VLOOKUP($E13,'databáze hráčů'!$B$3:$I$400,4,FALSE))</f>
        <v>S</v>
      </c>
      <c r="G13" s="231">
        <f>IF($E13=0,".",VLOOKUP($E13,'databáze hráčů'!$B$3:$I$400,8,FALSE))</f>
        <v>1</v>
      </c>
      <c r="H13" s="232">
        <v>24</v>
      </c>
      <c r="I13" s="233">
        <v>24</v>
      </c>
      <c r="J13" s="234">
        <v>29</v>
      </c>
      <c r="K13" s="234">
        <v>29</v>
      </c>
      <c r="L13" s="235">
        <f t="shared" si="0"/>
        <v>106</v>
      </c>
    </row>
    <row r="14" spans="1:12" ht="12.75" customHeight="1">
      <c r="A14" s="5">
        <v>14</v>
      </c>
      <c r="B14" s="226" t="str">
        <f>IF(E14=0,".",VLOOKUP($E14,'databáze hráčů'!$B$3:$I$400,2,FALSE))</f>
        <v>Lisa ml.</v>
      </c>
      <c r="C14" s="227" t="str">
        <f>IF($E14=0,".",VLOOKUP($E14,'databáze hráčů'!$B$3:$I$400,3,FALSE))</f>
        <v>Miroslav</v>
      </c>
      <c r="D14" s="228" t="str">
        <f>IF($E14=0,".",VLOOKUP($E14,'databáze hráčů'!$B$3:$I$400,7,FALSE))</f>
        <v>SKDG Jesenice</v>
      </c>
      <c r="E14" s="229">
        <v>1113</v>
      </c>
      <c r="F14" s="230" t="str">
        <f>IF($E14=0,".",VLOOKUP($E14,'databáze hráčů'!$B$3:$I$400,4,FALSE))</f>
        <v>M</v>
      </c>
      <c r="G14" s="231">
        <f>IF($E14=0,".",VLOOKUP($E14,'databáze hráčů'!$B$3:$I$400,8,FALSE))</f>
        <v>3</v>
      </c>
      <c r="H14" s="232">
        <v>29</v>
      </c>
      <c r="I14" s="233">
        <v>27</v>
      </c>
      <c r="J14" s="234">
        <v>28</v>
      </c>
      <c r="K14" s="234">
        <v>25</v>
      </c>
      <c r="L14" s="235">
        <f t="shared" si="0"/>
        <v>109</v>
      </c>
    </row>
    <row r="15" spans="1:12" ht="12.75" customHeight="1">
      <c r="A15" s="71">
        <v>15</v>
      </c>
      <c r="B15" s="226" t="str">
        <f>IF(E15=0,".",VLOOKUP($E15,'databáze hráčů'!$B$3:$I$400,2,FALSE))</f>
        <v>Škaloudová</v>
      </c>
      <c r="C15" s="227" t="str">
        <f>IF($E15=0,".",VLOOKUP($E15,'databáze hráčů'!$B$3:$I$400,3,FALSE))</f>
        <v>Dita</v>
      </c>
      <c r="D15" s="228" t="str">
        <f>IF($E15=0,".",VLOOKUP($E15,'databáze hráčů'!$B$3:$I$400,7,FALSE))</f>
        <v>GC 85 Rakovník</v>
      </c>
      <c r="E15" s="229">
        <v>2859</v>
      </c>
      <c r="F15" s="230" t="str">
        <f>IF($E15=0,".",VLOOKUP($E15,'databáze hráčů'!$B$3:$I$400,4,FALSE))</f>
        <v>Ž</v>
      </c>
      <c r="G15" s="231" t="str">
        <f>IF($E15=0,".",VLOOKUP($E15,'databáze hráčů'!$B$3:$I$400,8,FALSE))</f>
        <v>M</v>
      </c>
      <c r="H15" s="232">
        <v>28</v>
      </c>
      <c r="I15" s="233">
        <v>26</v>
      </c>
      <c r="J15" s="234">
        <v>28</v>
      </c>
      <c r="K15" s="234">
        <v>28</v>
      </c>
      <c r="L15" s="235">
        <f t="shared" si="0"/>
        <v>110</v>
      </c>
    </row>
    <row r="16" spans="1:12" ht="13.5" customHeight="1">
      <c r="A16" s="71">
        <v>15</v>
      </c>
      <c r="B16" s="226" t="str">
        <f>IF(E16=0,".",VLOOKUP($E16,'databáze hráčů'!$B$3:$I$400,2,FALSE))</f>
        <v>Soustružník</v>
      </c>
      <c r="C16" s="227" t="str">
        <f>IF($E16=0,".",VLOOKUP($E16,'databáze hráčů'!$B$3:$I$400,3,FALSE))</f>
        <v>Karel</v>
      </c>
      <c r="D16" s="228" t="str">
        <f>IF($E16=0,".",VLOOKUP($E16,'databáze hráčů'!$B$3:$I$400,7,FALSE))</f>
        <v>TJ MTG Hraničář Cheb</v>
      </c>
      <c r="E16" s="229">
        <v>2472</v>
      </c>
      <c r="F16" s="230" t="str">
        <f>IF($E16=0,".",VLOOKUP($E16,'databáze hráčů'!$B$3:$I$400,4,FALSE))</f>
        <v>S2</v>
      </c>
      <c r="G16" s="231">
        <f>IF($E16=0,".",VLOOKUP($E16,'databáze hráčů'!$B$3:$I$400,8,FALSE))</f>
        <v>2</v>
      </c>
      <c r="H16" s="232">
        <v>28</v>
      </c>
      <c r="I16" s="233">
        <v>28</v>
      </c>
      <c r="J16" s="234">
        <v>28</v>
      </c>
      <c r="K16" s="234">
        <v>26</v>
      </c>
      <c r="L16" s="235">
        <f t="shared" si="0"/>
        <v>110</v>
      </c>
    </row>
    <row r="17" spans="1:12" ht="12.75" customHeight="1">
      <c r="A17" s="5">
        <v>17</v>
      </c>
      <c r="B17" s="226" t="str">
        <f>IF(E17=0,".",VLOOKUP($E17,'databáze hráčů'!$B$3:$I$400,2,FALSE))</f>
        <v>Dočkalová</v>
      </c>
      <c r="C17" s="227" t="str">
        <f>IF($E17=0,".",VLOOKUP($E17,'databáze hráčů'!$B$3:$I$400,3,FALSE))</f>
        <v>Dana</v>
      </c>
      <c r="D17" s="228" t="str">
        <f>IF($E17=0,".",VLOOKUP($E17,'databáze hráčů'!$B$3:$I$400,7,FALSE))</f>
        <v>SK GC Františkovy Lázně</v>
      </c>
      <c r="E17" s="229">
        <v>1388</v>
      </c>
      <c r="F17" s="230" t="str">
        <f>IF($E17=0,".",VLOOKUP($E17,'databáze hráčů'!$B$3:$I$400,4,FALSE))</f>
        <v>Se</v>
      </c>
      <c r="G17" s="231" t="str">
        <f>IF($E17=0,".",VLOOKUP($E17,'databáze hráčů'!$B$3:$I$400,8,FALSE))</f>
        <v>M</v>
      </c>
      <c r="H17" s="232">
        <v>29</v>
      </c>
      <c r="I17" s="233">
        <v>25</v>
      </c>
      <c r="J17" s="234">
        <v>26</v>
      </c>
      <c r="K17" s="234">
        <v>30</v>
      </c>
      <c r="L17" s="235">
        <f t="shared" si="0"/>
        <v>110</v>
      </c>
    </row>
    <row r="18" spans="1:12" ht="12.75" customHeight="1">
      <c r="A18" s="5">
        <v>18</v>
      </c>
      <c r="B18" s="226" t="str">
        <f>IF(E18=0,".",VLOOKUP($E18,'databáze hráčů'!$B$3:$I$400,2,FALSE))</f>
        <v>Emmer</v>
      </c>
      <c r="C18" s="227" t="str">
        <f>IF($E18=0,".",VLOOKUP($E18,'databáze hráčů'!$B$3:$I$400,3,FALSE))</f>
        <v>Tomáš</v>
      </c>
      <c r="D18" s="228" t="str">
        <f>IF($E18=0,".",VLOOKUP($E18,'databáze hráčů'!$B$3:$I$400,7,FALSE))</f>
        <v>MGC Plzeň</v>
      </c>
      <c r="E18" s="229">
        <v>2932</v>
      </c>
      <c r="F18" s="230" t="str">
        <f>IF($E18=0,".",VLOOKUP($E18,'databáze hráčů'!$B$3:$I$400,4,FALSE))</f>
        <v>M</v>
      </c>
      <c r="G18" s="231">
        <f>IF($E18=0,".",VLOOKUP($E18,'databáze hráčů'!$B$3:$I$400,8,FALSE))</f>
        <v>4</v>
      </c>
      <c r="H18" s="232">
        <v>27</v>
      </c>
      <c r="I18" s="233">
        <v>26</v>
      </c>
      <c r="J18" s="234">
        <v>25</v>
      </c>
      <c r="K18" s="234">
        <v>32</v>
      </c>
      <c r="L18" s="235">
        <f t="shared" si="0"/>
        <v>110</v>
      </c>
    </row>
    <row r="19" spans="1:12" ht="12.75" customHeight="1">
      <c r="A19" s="5">
        <v>19</v>
      </c>
      <c r="B19" s="226" t="str">
        <f>IF(E19=0,".",VLOOKUP($E19,'databáze hráčů'!$B$3:$I$400,2,FALSE))</f>
        <v>Malárik</v>
      </c>
      <c r="C19" s="227" t="str">
        <f>IF($E19=0,".",VLOOKUP($E19,'databáze hráčů'!$B$3:$I$400,3,FALSE))</f>
        <v>Michal</v>
      </c>
      <c r="D19" s="228" t="str">
        <f>IF($E19=0,".",VLOOKUP($E19,'databáze hráčů'!$B$3:$I$400,7,FALSE))</f>
        <v>SK GC Františkovy lázně</v>
      </c>
      <c r="E19" s="229">
        <v>3475</v>
      </c>
      <c r="F19" s="230" t="str">
        <f>IF($E19=0,".",VLOOKUP($E19,'databáze hráčů'!$B$3:$I$400,4,FALSE))</f>
        <v>Jz</v>
      </c>
      <c r="G19" s="231">
        <f>IF($E19=0,".",VLOOKUP($E19,'databáze hráčů'!$B$3:$I$400,8,FALSE))</f>
        <v>1</v>
      </c>
      <c r="H19" s="232">
        <v>27</v>
      </c>
      <c r="I19" s="233">
        <v>23</v>
      </c>
      <c r="J19" s="234">
        <v>28</v>
      </c>
      <c r="K19" s="234">
        <v>32</v>
      </c>
      <c r="L19" s="235">
        <f t="shared" si="0"/>
        <v>110</v>
      </c>
    </row>
    <row r="20" spans="1:12" ht="12.75" customHeight="1">
      <c r="A20" s="5">
        <v>20</v>
      </c>
      <c r="B20" s="226" t="str">
        <f>IF(E20=0,".",VLOOKUP($E20,'databáze hráčů'!$B$3:$I$400,2,FALSE))</f>
        <v>Adam</v>
      </c>
      <c r="C20" s="227" t="str">
        <f>IF($E20=0,".",VLOOKUP($E20,'databáze hráčů'!$B$3:$I$400,3,FALSE))</f>
        <v>Jaroslav</v>
      </c>
      <c r="D20" s="228" t="str">
        <f>IF($E20=0,".",VLOOKUP($E20,'databáze hráčů'!$B$3:$I$400,7,FALSE))</f>
        <v>MGC Plzeň</v>
      </c>
      <c r="E20" s="229">
        <v>1450</v>
      </c>
      <c r="F20" s="230" t="str">
        <f>IF($E20=0,".",VLOOKUP($E20,'databáze hráčů'!$B$3:$I$400,4,FALSE))</f>
        <v>M</v>
      </c>
      <c r="G20" s="231">
        <f>IF($E20=0,".",VLOOKUP($E20,'databáze hráčů'!$B$3:$I$400,8,FALSE))</f>
        <v>2</v>
      </c>
      <c r="H20" s="232">
        <v>29</v>
      </c>
      <c r="I20" s="233">
        <v>27</v>
      </c>
      <c r="J20" s="234">
        <v>26</v>
      </c>
      <c r="K20" s="234">
        <v>29</v>
      </c>
      <c r="L20" s="235">
        <f t="shared" si="0"/>
        <v>111</v>
      </c>
    </row>
    <row r="21" spans="1:12" ht="13.5" customHeight="1">
      <c r="A21" s="5">
        <v>21</v>
      </c>
      <c r="B21" s="226" t="str">
        <f>IF(E21=0,".",VLOOKUP($E21,'databáze hráčů'!$B$3:$I$400,2,FALSE))</f>
        <v>Vitner</v>
      </c>
      <c r="C21" s="227" t="str">
        <f>IF($E21=0,".",VLOOKUP($E21,'databáze hráčů'!$B$3:$I$400,3,FALSE))</f>
        <v>Václav</v>
      </c>
      <c r="D21" s="228" t="str">
        <f>IF($E21=0,".",VLOOKUP($E21,'databáze hráčů'!$B$3:$I$400,7,FALSE))</f>
        <v>GC 85 Rakovník</v>
      </c>
      <c r="E21" s="229">
        <v>1134</v>
      </c>
      <c r="F21" s="230" t="str">
        <f>IF($E21=0,".",VLOOKUP($E21,'databáze hráčů'!$B$3:$I$400,4,FALSE))</f>
        <v>S</v>
      </c>
      <c r="G21" s="231">
        <f>IF($E21=0,".",VLOOKUP($E21,'databáze hráčů'!$B$3:$I$400,8,FALSE))</f>
        <v>1</v>
      </c>
      <c r="H21" s="232">
        <v>27</v>
      </c>
      <c r="I21" s="233">
        <v>30</v>
      </c>
      <c r="J21" s="234">
        <v>29</v>
      </c>
      <c r="K21" s="234">
        <v>26</v>
      </c>
      <c r="L21" s="235">
        <f t="shared" si="0"/>
        <v>112</v>
      </c>
    </row>
    <row r="22" spans="1:12" ht="12.75" customHeight="1">
      <c r="A22" s="5">
        <v>22</v>
      </c>
      <c r="B22" s="226" t="str">
        <f>IF(E22=0,".",VLOOKUP($E22,'databáze hráčů'!$B$3:$I$400,2,FALSE))</f>
        <v>Rendl</v>
      </c>
      <c r="C22" s="227" t="str">
        <f>IF($E22=0,".",VLOOKUP($E22,'databáze hráčů'!$B$3:$I$400,3,FALSE))</f>
        <v>Aleš</v>
      </c>
      <c r="D22" s="228" t="str">
        <f>IF($E22=0,".",VLOOKUP($E22,'databáze hráčů'!$B$3:$I$400,7,FALSE))</f>
        <v>SK GC Františkovy Lázně</v>
      </c>
      <c r="E22" s="229">
        <v>2106</v>
      </c>
      <c r="F22" s="230" t="str">
        <f>IF($E22=0,".",VLOOKUP($E22,'databáze hráčů'!$B$3:$I$400,4,FALSE))</f>
        <v>M</v>
      </c>
      <c r="G22" s="231">
        <f>IF($E22=0,".",VLOOKUP($E22,'databáze hráčů'!$B$3:$I$400,8,FALSE))</f>
        <v>2</v>
      </c>
      <c r="H22" s="232">
        <v>27</v>
      </c>
      <c r="I22" s="233">
        <v>30</v>
      </c>
      <c r="J22" s="234">
        <v>29</v>
      </c>
      <c r="K22" s="234">
        <v>26</v>
      </c>
      <c r="L22" s="235">
        <f t="shared" si="0"/>
        <v>112</v>
      </c>
    </row>
    <row r="23" spans="1:12" ht="12.75" customHeight="1">
      <c r="A23" s="5">
        <v>23</v>
      </c>
      <c r="B23" s="226" t="str">
        <f>IF(E23=0,".",VLOOKUP($E23,'databáze hráčů'!$B$3:$I$400,2,FALSE))</f>
        <v>Fiedlerová</v>
      </c>
      <c r="C23" s="227" t="str">
        <f>IF($E23=0,".",VLOOKUP($E23,'databáze hráčů'!$B$3:$I$400,3,FALSE))</f>
        <v>Jaroslava</v>
      </c>
      <c r="D23" s="228" t="str">
        <f>IF($E23=0,".",VLOOKUP($E23,'databáze hráčů'!$B$3:$I$400,7,FALSE))</f>
        <v>SK GC Františkovy Lázně</v>
      </c>
      <c r="E23" s="229">
        <v>1478</v>
      </c>
      <c r="F23" s="230" t="str">
        <f>IF($E23=0,".",VLOOKUP($E23,'databáze hráčů'!$B$3:$I$400,4,FALSE))</f>
        <v>Se</v>
      </c>
      <c r="G23" s="231">
        <f>IF($E23=0,".",VLOOKUP($E23,'databáze hráčů'!$B$3:$I$400,8,FALSE))</f>
        <v>1</v>
      </c>
      <c r="H23" s="232">
        <v>25</v>
      </c>
      <c r="I23" s="233">
        <v>29</v>
      </c>
      <c r="J23" s="234">
        <v>27</v>
      </c>
      <c r="K23" s="234">
        <v>31</v>
      </c>
      <c r="L23" s="235">
        <f t="shared" si="0"/>
        <v>112</v>
      </c>
    </row>
    <row r="24" spans="1:12" ht="13.5" customHeight="1">
      <c r="A24" s="5">
        <v>23</v>
      </c>
      <c r="B24" s="226" t="str">
        <f>IF(E24=0,".",VLOOKUP($E24,'databáze hráčů'!$B$3:$I$400,2,FALSE))</f>
        <v>Škaloud</v>
      </c>
      <c r="C24" s="227" t="str">
        <f>IF($E24=0,".",VLOOKUP($E24,'databáze hráčů'!$B$3:$I$400,3,FALSE))</f>
        <v>Ondřej</v>
      </c>
      <c r="D24" s="228" t="str">
        <f>IF($E24=0,".",VLOOKUP($E24,'databáze hráčů'!$B$3:$I$400,7,FALSE))</f>
        <v>GC 85 Rakovník</v>
      </c>
      <c r="E24" s="229">
        <v>2857</v>
      </c>
      <c r="F24" s="230" t="str">
        <f>IF($E24=0,".",VLOOKUP($E24,'databáze hráčů'!$B$3:$I$400,4,FALSE))</f>
        <v>Jz</v>
      </c>
      <c r="G24" s="231">
        <f>IF($E24=0,".",VLOOKUP($E24,'databáze hráčů'!$B$3:$I$400,8,FALSE))</f>
        <v>1</v>
      </c>
      <c r="H24" s="232">
        <v>33</v>
      </c>
      <c r="I24" s="233">
        <v>27</v>
      </c>
      <c r="J24" s="234">
        <v>26</v>
      </c>
      <c r="K24" s="234">
        <v>27</v>
      </c>
      <c r="L24" s="235">
        <f t="shared" si="0"/>
        <v>113</v>
      </c>
    </row>
    <row r="25" spans="1:12" ht="12.75" customHeight="1">
      <c r="A25" s="5">
        <v>25</v>
      </c>
      <c r="B25" s="226" t="str">
        <f>IF(E25=0,".",VLOOKUP($E25,'databáze hráčů'!$B$3:$I$400,2,FALSE))</f>
        <v>Wolf</v>
      </c>
      <c r="C25" s="227" t="str">
        <f>IF($E25=0,".",VLOOKUP($E25,'databáze hráčů'!$B$3:$I$400,3,FALSE))</f>
        <v>Jan</v>
      </c>
      <c r="D25" s="228" t="str">
        <f>IF($E25=0,".",VLOOKUP($E25,'databáze hráčů'!$B$3:$I$400,7,FALSE))</f>
        <v>TJ MTG Hraničář Cheb</v>
      </c>
      <c r="E25" s="229">
        <v>3051</v>
      </c>
      <c r="F25" s="230" t="str">
        <f>IF($E25=0,".",VLOOKUP($E25,'databáze hráčů'!$B$3:$I$400,4,FALSE))</f>
        <v>M</v>
      </c>
      <c r="G25" s="231">
        <f>IF($E25=0,".",VLOOKUP($E25,'databáze hráčů'!$B$3:$I$400,8,FALSE))</f>
        <v>2</v>
      </c>
      <c r="H25" s="232">
        <v>30</v>
      </c>
      <c r="I25" s="233">
        <v>33</v>
      </c>
      <c r="J25" s="234">
        <v>25</v>
      </c>
      <c r="K25" s="234">
        <v>25</v>
      </c>
      <c r="L25" s="235">
        <f t="shared" si="0"/>
        <v>113</v>
      </c>
    </row>
    <row r="26" spans="1:12" ht="12.75" customHeight="1">
      <c r="A26" s="5">
        <v>26</v>
      </c>
      <c r="B26" s="226" t="str">
        <f>IF(E26=0,".",VLOOKUP($E26,'databáze hráčů'!$B$3:$I$400,2,FALSE))</f>
        <v>Benda</v>
      </c>
      <c r="C26" s="227" t="str">
        <f>IF($E26=0,".",VLOOKUP($E26,'databáze hráčů'!$B$3:$I$400,3,FALSE))</f>
        <v>Lumír</v>
      </c>
      <c r="D26" s="228" t="str">
        <f>IF($E26=0,".",VLOOKUP($E26,'databáze hráčů'!$B$3:$I$400,7,FALSE))</f>
        <v>MGC Plzeň</v>
      </c>
      <c r="E26" s="229">
        <v>2656</v>
      </c>
      <c r="F26" s="230" t="str">
        <f>IF($E26=0,".",VLOOKUP($E26,'databáze hráčů'!$B$3:$I$400,4,FALSE))</f>
        <v>Jz</v>
      </c>
      <c r="G26" s="231">
        <f>IF($E26=0,".",VLOOKUP($E26,'databáze hráčů'!$B$3:$I$400,8,FALSE))</f>
        <v>1</v>
      </c>
      <c r="H26" s="232">
        <v>25</v>
      </c>
      <c r="I26" s="233">
        <v>24</v>
      </c>
      <c r="J26" s="234">
        <v>34</v>
      </c>
      <c r="K26" s="234">
        <v>30</v>
      </c>
      <c r="L26" s="235">
        <f t="shared" si="0"/>
        <v>113</v>
      </c>
    </row>
    <row r="27" spans="1:12" ht="13.5" customHeight="1">
      <c r="A27" s="5">
        <v>27</v>
      </c>
      <c r="B27" s="226" t="str">
        <f>IF(E27=0,".",VLOOKUP($E27,'databáze hráčů'!$B$3:$I$400,2,FALSE))</f>
        <v>Hubinger</v>
      </c>
      <c r="C27" s="227" t="str">
        <f>IF($E27=0,".",VLOOKUP($E27,'databáze hráčů'!$B$3:$I$400,3,FALSE))</f>
        <v>Miroslav</v>
      </c>
      <c r="D27" s="228" t="str">
        <f>IF($E27=0,".",VLOOKUP($E27,'databáze hráčů'!$B$3:$I$400,7,FALSE))</f>
        <v>MGC Plzeň</v>
      </c>
      <c r="E27" s="229">
        <v>442</v>
      </c>
      <c r="F27" s="230" t="str">
        <f>IF($E27=0,".",VLOOKUP($E27,'databáze hráčů'!$B$3:$I$400,4,FALSE))</f>
        <v>S</v>
      </c>
      <c r="G27" s="231">
        <f>IF($E27=0,".",VLOOKUP($E27,'databáze hráčů'!$B$3:$I$400,8,FALSE))</f>
        <v>3</v>
      </c>
      <c r="H27" s="232">
        <v>27</v>
      </c>
      <c r="I27" s="233">
        <v>34</v>
      </c>
      <c r="J27" s="234">
        <v>29</v>
      </c>
      <c r="K27" s="234">
        <v>23</v>
      </c>
      <c r="L27" s="235">
        <f t="shared" si="0"/>
        <v>113</v>
      </c>
    </row>
    <row r="28" spans="1:12" ht="12.75" customHeight="1">
      <c r="A28" s="5">
        <v>28</v>
      </c>
      <c r="B28" s="226" t="str">
        <f>IF(E28=0,".",VLOOKUP($E28,'databáze hráčů'!$B$3:$I$400,2,FALSE))</f>
        <v>Kovář</v>
      </c>
      <c r="C28" s="227" t="str">
        <f>IF($E28=0,".",VLOOKUP($E28,'databáze hráčů'!$B$3:$I$400,3,FALSE))</f>
        <v>Josef</v>
      </c>
      <c r="D28" s="228" t="str">
        <f>IF($E28=0,".",VLOOKUP($E28,'databáze hráčů'!$B$3:$I$400,7,FALSE))</f>
        <v>SK DG Chomutov</v>
      </c>
      <c r="E28" s="229">
        <v>2560</v>
      </c>
      <c r="F28" s="230" t="str">
        <f>IF($E28=0,".",VLOOKUP($E28,'databáze hráčů'!$B$3:$I$400,4,FALSE))</f>
        <v>M</v>
      </c>
      <c r="G28" s="231">
        <f>IF($E28=0,".",VLOOKUP($E28,'databáze hráčů'!$B$3:$I$400,8,FALSE))</f>
        <v>3</v>
      </c>
      <c r="H28" s="232">
        <v>25</v>
      </c>
      <c r="I28" s="233">
        <v>29</v>
      </c>
      <c r="J28" s="234">
        <v>30</v>
      </c>
      <c r="K28" s="234">
        <v>31</v>
      </c>
      <c r="L28" s="235">
        <f t="shared" si="0"/>
        <v>115</v>
      </c>
    </row>
    <row r="29" spans="1:12" ht="12.75" customHeight="1">
      <c r="A29" s="5">
        <v>29</v>
      </c>
      <c r="B29" s="226" t="str">
        <f>IF(E29=0,".",VLOOKUP($E29,'databáze hráčů'!$B$3:$I$400,2,FALSE))</f>
        <v>Bláha</v>
      </c>
      <c r="C29" s="227" t="str">
        <f>IF($E29=0,".",VLOOKUP($E29,'databáze hráčů'!$B$3:$I$400,3,FALSE))</f>
        <v>Milan</v>
      </c>
      <c r="D29" s="228" t="str">
        <f>IF($E29=0,".",VLOOKUP($E29,'databáze hráčů'!$B$3:$I$400,7,FALSE))</f>
        <v>GC 85 Rakovník</v>
      </c>
      <c r="E29" s="229">
        <v>1099</v>
      </c>
      <c r="F29" s="230" t="str">
        <f>IF($E29=0,".",VLOOKUP($E29,'databáze hráčů'!$B$3:$I$400,4,FALSE))</f>
        <v>S</v>
      </c>
      <c r="G29" s="231">
        <f>IF($E29=0,".",VLOOKUP($E29,'databáze hráčů'!$B$3:$I$400,8,FALSE))</f>
        <v>2</v>
      </c>
      <c r="H29" s="232">
        <v>36</v>
      </c>
      <c r="I29" s="233">
        <v>25</v>
      </c>
      <c r="J29" s="234">
        <v>29</v>
      </c>
      <c r="K29" s="234">
        <v>25</v>
      </c>
      <c r="L29" s="235">
        <f t="shared" si="0"/>
        <v>115</v>
      </c>
    </row>
    <row r="30" spans="1:12" ht="13.5" customHeight="1">
      <c r="A30" s="5">
        <v>30</v>
      </c>
      <c r="B30" s="226" t="str">
        <f>IF(E30=0,".",VLOOKUP($E30,'databáze hráčů'!$B$3:$I$400,2,FALSE))</f>
        <v>Adamová</v>
      </c>
      <c r="C30" s="227" t="str">
        <f>IF($E30=0,".",VLOOKUP($E30,'databáze hráčů'!$B$3:$I$400,3,FALSE))</f>
        <v>Karolína</v>
      </c>
      <c r="D30" s="228" t="str">
        <f>IF($E30=0,".",VLOOKUP($E30,'databáze hráčů'!$B$3:$I$400,7,FALSE))</f>
        <v>MGC Plzeň</v>
      </c>
      <c r="E30" s="229">
        <v>2892</v>
      </c>
      <c r="F30" s="230" t="str">
        <f>IF($E30=0,".",VLOOKUP($E30,'databáze hráčů'!$B$3:$I$400,4,FALSE))</f>
        <v>Ž</v>
      </c>
      <c r="G30" s="231">
        <f>IF($E30=0,".",VLOOKUP($E30,'databáze hráčů'!$B$3:$I$400,8,FALSE))</f>
        <v>1</v>
      </c>
      <c r="H30" s="232">
        <v>26</v>
      </c>
      <c r="I30" s="233">
        <v>36</v>
      </c>
      <c r="J30" s="234">
        <v>28</v>
      </c>
      <c r="K30" s="234">
        <v>28</v>
      </c>
      <c r="L30" s="235">
        <f t="shared" si="0"/>
        <v>118</v>
      </c>
    </row>
    <row r="31" spans="1:12" ht="12.75" customHeight="1">
      <c r="A31" s="5">
        <v>31</v>
      </c>
      <c r="B31" s="226" t="str">
        <f>IF(E31=0,".",VLOOKUP($E31,'databáze hráčů'!$B$3:$I$400,2,FALSE))</f>
        <v>Dočkal</v>
      </c>
      <c r="C31" s="227" t="str">
        <f>IF($E31=0,".",VLOOKUP($E31,'databáze hráčů'!$B$3:$I$400,3,FALSE))</f>
        <v>Lubomír</v>
      </c>
      <c r="D31" s="228" t="str">
        <f>IF($E31=0,".",VLOOKUP($E31,'databáze hráčů'!$B$3:$I$400,7,FALSE))</f>
        <v>SK GC Františkovy Lázně</v>
      </c>
      <c r="E31" s="229">
        <v>1387</v>
      </c>
      <c r="F31" s="230" t="str">
        <f>IF($E31=0,".",VLOOKUP($E31,'databáze hráčů'!$B$3:$I$400,4,FALSE))</f>
        <v>S</v>
      </c>
      <c r="G31" s="231">
        <f>IF($E31=0,".",VLOOKUP($E31,'databáze hráčů'!$B$3:$I$400,8,FALSE))</f>
        <v>3</v>
      </c>
      <c r="H31" s="232">
        <v>30</v>
      </c>
      <c r="I31" s="233">
        <v>29</v>
      </c>
      <c r="J31" s="234">
        <v>30</v>
      </c>
      <c r="K31" s="234">
        <v>30</v>
      </c>
      <c r="L31" s="235">
        <f t="shared" si="0"/>
        <v>119</v>
      </c>
    </row>
    <row r="32" spans="1:12" ht="12.75" customHeight="1">
      <c r="A32" s="5">
        <v>32</v>
      </c>
      <c r="B32" s="226" t="str">
        <f>IF(E32=0,".",VLOOKUP($E32,'databáze hráčů'!$B$3:$I$400,2,FALSE))</f>
        <v>Petrů</v>
      </c>
      <c r="C32" s="227" t="str">
        <f>IF($E32=0,".",VLOOKUP($E32,'databáze hráčů'!$B$3:$I$400,3,FALSE))</f>
        <v>Martin</v>
      </c>
      <c r="D32" s="228" t="str">
        <f>IF($E32=0,".",VLOOKUP($E32,'databáze hráčů'!$B$3:$I$400,7,FALSE))</f>
        <v>MGC Plzeň</v>
      </c>
      <c r="E32" s="229">
        <v>3070</v>
      </c>
      <c r="F32" s="230" t="str">
        <f>IF($E32=0,".",VLOOKUP($E32,'databáze hráčů'!$B$3:$I$400,4,FALSE))</f>
        <v>M</v>
      </c>
      <c r="G32" s="231">
        <f>IF($E32=0,".",VLOOKUP($E32,'databáze hráčů'!$B$3:$I$400,8,FALSE))</f>
        <v>1</v>
      </c>
      <c r="H32" s="232">
        <v>28</v>
      </c>
      <c r="I32" s="233">
        <v>30</v>
      </c>
      <c r="J32" s="234">
        <v>26</v>
      </c>
      <c r="K32" s="234">
        <v>35</v>
      </c>
      <c r="L32" s="235">
        <f t="shared" si="0"/>
        <v>119</v>
      </c>
    </row>
    <row r="33" spans="1:12" ht="13.5" customHeight="1">
      <c r="A33" s="5">
        <v>33</v>
      </c>
      <c r="B33" s="226" t="str">
        <f>IF(E33=0,".",VLOOKUP($E33,'databáze hráčů'!$B$3:$I$400,2,FALSE))</f>
        <v>Lisa</v>
      </c>
      <c r="C33" s="227" t="str">
        <f>IF($E33=0,".",VLOOKUP($E33,'databáze hráčů'!$B$3:$I$400,3,FALSE))</f>
        <v>Miroslav</v>
      </c>
      <c r="D33" s="228" t="str">
        <f>IF($E33=0,".",VLOOKUP($E33,'databáze hráčů'!$B$3:$I$400,7,FALSE))</f>
        <v>SKDG Jesenice</v>
      </c>
      <c r="E33" s="229">
        <v>433</v>
      </c>
      <c r="F33" s="230" t="str">
        <f>IF($E33=0,".",VLOOKUP($E33,'databáze hráčů'!$B$3:$I$400,4,FALSE))</f>
        <v>S</v>
      </c>
      <c r="G33" s="231">
        <f>IF($E33=0,".",VLOOKUP($E33,'databáze hráčů'!$B$3:$I$400,8,FALSE))</f>
        <v>1</v>
      </c>
      <c r="H33" s="232">
        <v>31</v>
      </c>
      <c r="I33" s="233">
        <v>28</v>
      </c>
      <c r="J33" s="234">
        <v>32</v>
      </c>
      <c r="K33" s="234">
        <v>29</v>
      </c>
      <c r="L33" s="235">
        <f t="shared" si="0"/>
        <v>120</v>
      </c>
    </row>
    <row r="34" spans="1:12" ht="12.75" customHeight="1">
      <c r="A34" s="5">
        <v>34</v>
      </c>
      <c r="B34" s="226" t="str">
        <f>IF(E34=0,".",VLOOKUP($E34,'databáze hráčů'!$B$3:$I$400,2,FALSE))</f>
        <v>Luxa</v>
      </c>
      <c r="C34" s="227" t="str">
        <f>IF($E34=0,".",VLOOKUP($E34,'databáze hráčů'!$B$3:$I$400,3,FALSE))</f>
        <v>Radek</v>
      </c>
      <c r="D34" s="228" t="str">
        <f>IF($E34=0,".",VLOOKUP($E34,'databáze hráčů'!$B$3:$I$400,7,FALSE))</f>
        <v>SK DG Chomutov</v>
      </c>
      <c r="E34" s="229">
        <v>3066</v>
      </c>
      <c r="F34" s="230" t="str">
        <f>IF($E34=0,".",VLOOKUP($E34,'databáze hráčů'!$B$3:$I$400,4,FALSE))</f>
        <v>M</v>
      </c>
      <c r="G34" s="231">
        <f>IF($E34=0,".",VLOOKUP($E34,'databáze hráčů'!$B$3:$I$400,8,FALSE))</f>
        <v>3</v>
      </c>
      <c r="H34" s="232">
        <v>32</v>
      </c>
      <c r="I34" s="233">
        <v>27</v>
      </c>
      <c r="J34" s="234">
        <v>34</v>
      </c>
      <c r="K34" s="234">
        <v>27</v>
      </c>
      <c r="L34" s="235">
        <f t="shared" si="0"/>
        <v>120</v>
      </c>
    </row>
    <row r="35" spans="1:12" ht="13.5" customHeight="1">
      <c r="A35" s="5">
        <v>36</v>
      </c>
      <c r="B35" s="226" t="str">
        <f>IF(E35=0,".",VLOOKUP($E35,'databáze hráčů'!$B$3:$I$400,2,FALSE))</f>
        <v>Moutvička</v>
      </c>
      <c r="C35" s="227" t="str">
        <f>IF($E35=0,".",VLOOKUP($E35,'databáze hráčů'!$B$3:$I$400,3,FALSE))</f>
        <v>Jaroslav</v>
      </c>
      <c r="D35" s="228" t="str">
        <f>IF($E35=0,".",VLOOKUP($E35,'databáze hráčů'!$B$3:$I$400,7,FALSE))</f>
        <v>MGC Plzeň</v>
      </c>
      <c r="E35" s="229">
        <v>2502</v>
      </c>
      <c r="F35" s="230" t="str">
        <f>IF($E35=0,".",VLOOKUP($E35,'databáze hráčů'!$B$3:$I$400,4,FALSE))</f>
        <v>S</v>
      </c>
      <c r="G35" s="231">
        <f>IF($E35=0,".",VLOOKUP($E35,'databáze hráčů'!$B$3:$I$400,8,FALSE))</f>
        <v>2</v>
      </c>
      <c r="H35" s="232">
        <v>33</v>
      </c>
      <c r="I35" s="233">
        <v>38</v>
      </c>
      <c r="J35" s="234">
        <v>27</v>
      </c>
      <c r="K35" s="234">
        <v>24</v>
      </c>
      <c r="L35" s="235">
        <f t="shared" si="0"/>
        <v>122</v>
      </c>
    </row>
    <row r="36" spans="1:12" ht="12.75" customHeight="1">
      <c r="A36" s="5">
        <v>35</v>
      </c>
      <c r="B36" s="226" t="str">
        <f>IF(E36=0,".",VLOOKUP($E36,'databáze hráčů'!$B$3:$I$400,2,FALSE))</f>
        <v>Moutvička</v>
      </c>
      <c r="C36" s="227" t="str">
        <f>IF($E36=0,".",VLOOKUP($E36,'databáze hráčů'!$B$3:$I$400,3,FALSE))</f>
        <v>Ondřej</v>
      </c>
      <c r="D36" s="228" t="str">
        <f>IF($E36=0,".",VLOOKUP($E36,'databáze hráčů'!$B$3:$I$400,7,FALSE))</f>
        <v>MGC Plzeň</v>
      </c>
      <c r="E36" s="229">
        <v>2503</v>
      </c>
      <c r="F36" s="230" t="str">
        <f>IF($E36=0,".",VLOOKUP($E36,'databáze hráčů'!$B$3:$I$400,4,FALSE))</f>
        <v>M</v>
      </c>
      <c r="G36" s="231">
        <f>IF($E36=0,".",VLOOKUP($E36,'databáze hráčů'!$B$3:$I$400,8,FALSE))</f>
        <v>5</v>
      </c>
      <c r="H36" s="232">
        <v>32</v>
      </c>
      <c r="I36" s="233">
        <v>33</v>
      </c>
      <c r="J36" s="234">
        <v>27</v>
      </c>
      <c r="K36" s="234">
        <v>30</v>
      </c>
      <c r="L36" s="235">
        <f t="shared" si="0"/>
        <v>122</v>
      </c>
    </row>
    <row r="37" spans="1:12" ht="13.5" customHeight="1">
      <c r="A37" s="5">
        <v>38</v>
      </c>
      <c r="B37" s="226" t="str">
        <f>IF(E37=0,".",VLOOKUP($E37,'databáze hráčů'!$B$3:$I$400,2,FALSE))</f>
        <v>Beran</v>
      </c>
      <c r="C37" s="227" t="str">
        <f>IF($E37=0,".",VLOOKUP($E37,'databáze hráčů'!$B$3:$I$400,3,FALSE))</f>
        <v>Robert</v>
      </c>
      <c r="D37" s="228" t="str">
        <f>IF($E37=0,".",VLOOKUP($E37,'databáze hráčů'!$B$3:$I$400,7,FALSE))</f>
        <v>SK GC Františkovy Lázně</v>
      </c>
      <c r="E37" s="229">
        <v>1150</v>
      </c>
      <c r="F37" s="230" t="str">
        <f>IF($E37=0,".",VLOOKUP($E37,'databáze hráčů'!$B$3:$I$400,4,FALSE))</f>
        <v>M</v>
      </c>
      <c r="G37" s="231">
        <f>IF($E37=0,".",VLOOKUP($E37,'databáze hráčů'!$B$3:$I$400,8,FALSE))</f>
        <v>4</v>
      </c>
      <c r="H37" s="232">
        <v>40</v>
      </c>
      <c r="I37" s="233">
        <v>26</v>
      </c>
      <c r="J37" s="234">
        <v>30</v>
      </c>
      <c r="K37" s="234">
        <v>29</v>
      </c>
      <c r="L37" s="235">
        <f t="shared" si="0"/>
        <v>125</v>
      </c>
    </row>
    <row r="38" spans="1:12" ht="12.75" customHeight="1">
      <c r="A38" s="5">
        <v>37</v>
      </c>
      <c r="B38" s="226" t="str">
        <f>IF(E38=0,".",VLOOKUP($E38,'databáze hráčů'!$B$3:$I$400,2,FALSE))</f>
        <v>Škubal</v>
      </c>
      <c r="C38" s="227" t="str">
        <f>IF($E38=0,".",VLOOKUP($E38,'databáze hráčů'!$B$3:$I$400,3,FALSE))</f>
        <v>Vladimír</v>
      </c>
      <c r="D38" s="228" t="str">
        <f>IF($E38=0,".",VLOOKUP($E38,'databáze hráčů'!$B$3:$I$400,7,FALSE))</f>
        <v>MGC Plzeň</v>
      </c>
      <c r="E38" s="229">
        <v>1284</v>
      </c>
      <c r="F38" s="230" t="str">
        <f>IF($E38=0,".",VLOOKUP($E38,'databáze hráčů'!$B$3:$I$400,4,FALSE))</f>
        <v>S</v>
      </c>
      <c r="G38" s="231">
        <f>IF($E38=0,".",VLOOKUP($E38,'databáze hráčů'!$B$3:$I$400,8,FALSE))</f>
        <v>3</v>
      </c>
      <c r="H38" s="232">
        <v>27</v>
      </c>
      <c r="I38" s="233">
        <v>37</v>
      </c>
      <c r="J38" s="234">
        <v>34</v>
      </c>
      <c r="K38" s="234">
        <v>27</v>
      </c>
      <c r="L38" s="235">
        <f t="shared" si="0"/>
        <v>125</v>
      </c>
    </row>
    <row r="39" spans="1:12" ht="13.5" customHeight="1">
      <c r="A39" s="5">
        <v>39</v>
      </c>
      <c r="B39" s="226" t="str">
        <f>IF(E39=0,".",VLOOKUP($E39,'databáze hráčů'!$B$3:$I$400,2,FALSE))</f>
        <v>Rendlová</v>
      </c>
      <c r="C39" s="227" t="str">
        <f>IF($E39=0,".",VLOOKUP($E39,'databáze hráčů'!$B$3:$I$400,3,FALSE))</f>
        <v>Lenka</v>
      </c>
      <c r="D39" s="228" t="str">
        <f>IF($E39=0,".",VLOOKUP($E39,'databáze hráčů'!$B$3:$I$400,7,FALSE))</f>
        <v>SK GC Františkovy Lázně</v>
      </c>
      <c r="E39" s="229">
        <v>3276</v>
      </c>
      <c r="F39" s="230" t="str">
        <f>IF($E39=0,".",VLOOKUP($E39,'databáze hráčů'!$B$3:$I$400,4,FALSE))</f>
        <v>Ž</v>
      </c>
      <c r="G39" s="231">
        <f>IF($E39=0,".",VLOOKUP($E39,'databáze hráčů'!$B$3:$I$400,8,FALSE))</f>
        <v>3</v>
      </c>
      <c r="H39" s="232">
        <v>29</v>
      </c>
      <c r="I39" s="233">
        <v>32</v>
      </c>
      <c r="J39" s="234">
        <v>29</v>
      </c>
      <c r="K39" s="234">
        <v>36</v>
      </c>
      <c r="L39" s="235">
        <f t="shared" si="0"/>
        <v>126</v>
      </c>
    </row>
    <row r="40" spans="1:12" ht="12.75" customHeight="1">
      <c r="A40" s="5">
        <v>40</v>
      </c>
      <c r="B40" s="226" t="str">
        <f>IF(E40=0,".",VLOOKUP($E40,'databáze hráčů'!$B$3:$I$400,2,FALSE))</f>
        <v>Kovář</v>
      </c>
      <c r="C40" s="227" t="str">
        <f>IF($E40=0,".",VLOOKUP($E40,'databáze hráčů'!$B$3:$I$400,3,FALSE))</f>
        <v>Josef</v>
      </c>
      <c r="D40" s="228" t="str">
        <f>IF($E40=0,".",VLOOKUP($E40,'databáze hráčů'!$B$3:$I$400,7,FALSE))</f>
        <v>SK DG Chomutov</v>
      </c>
      <c r="E40" s="229">
        <v>3189</v>
      </c>
      <c r="F40" s="230" t="str">
        <f>IF($E40=0,".",VLOOKUP($E40,'databáze hráčů'!$B$3:$I$400,4,FALSE))</f>
        <v>Jz</v>
      </c>
      <c r="G40" s="231">
        <f>IF($E40=0,".",VLOOKUP($E40,'databáze hráčů'!$B$3:$I$400,8,FALSE))</f>
        <v>2</v>
      </c>
      <c r="H40" s="232">
        <v>39</v>
      </c>
      <c r="I40" s="233">
        <v>31</v>
      </c>
      <c r="J40" s="234">
        <v>30</v>
      </c>
      <c r="K40" s="234">
        <v>28</v>
      </c>
      <c r="L40" s="235">
        <f t="shared" si="0"/>
        <v>128</v>
      </c>
    </row>
    <row r="41" spans="1:12" ht="13.5" customHeight="1">
      <c r="A41" s="5">
        <v>41</v>
      </c>
      <c r="B41" s="226" t="str">
        <f>IF(E41=0,".",VLOOKUP($E41,'databáze hráčů'!$B$3:$I$400,2,FALSE))</f>
        <v>Gruncl</v>
      </c>
      <c r="C41" s="227" t="str">
        <f>IF($E41=0,".",VLOOKUP($E41,'databáze hráčů'!$B$3:$I$400,3,FALSE))</f>
        <v>Josef</v>
      </c>
      <c r="D41" s="228" t="str">
        <f>IF($E41=0,".",VLOOKUP($E41,'databáze hráčů'!$B$3:$I$400,7,FALSE))</f>
        <v>SKDG Jesenice</v>
      </c>
      <c r="E41" s="229">
        <v>1278</v>
      </c>
      <c r="F41" s="230" t="str">
        <f>IF($E41=0,".",VLOOKUP($E41,'databáze hráčů'!$B$3:$I$400,4,FALSE))</f>
        <v>M</v>
      </c>
      <c r="G41" s="231">
        <f>IF($E41=0,".",VLOOKUP($E41,'databáze hráčů'!$B$3:$I$400,8,FALSE))</f>
        <v>3</v>
      </c>
      <c r="H41" s="232">
        <v>40</v>
      </c>
      <c r="I41" s="233">
        <v>27</v>
      </c>
      <c r="J41" s="234">
        <v>34</v>
      </c>
      <c r="K41" s="234">
        <v>32</v>
      </c>
      <c r="L41" s="235">
        <f t="shared" si="0"/>
        <v>133</v>
      </c>
    </row>
    <row r="42" spans="1:12" ht="12.75" customHeight="1">
      <c r="A42" s="5">
        <v>42</v>
      </c>
      <c r="B42" s="226" t="str">
        <f>IF(E42=0,".",VLOOKUP($E42,'databáze hráčů'!$B$3:$I$400,2,FALSE))</f>
        <v>Průcha</v>
      </c>
      <c r="C42" s="227" t="str">
        <f>IF($E42=0,".",VLOOKUP($E42,'databáze hráčů'!$B$3:$I$400,3,FALSE))</f>
        <v>Petr</v>
      </c>
      <c r="D42" s="228" t="str">
        <f>IF($E42=0,".",VLOOKUP($E42,'databáze hráčů'!$B$3:$I$400,7,FALSE))</f>
        <v>TJ MG Cheb, o.s.</v>
      </c>
      <c r="E42" s="229">
        <v>3419</v>
      </c>
      <c r="F42" s="230" t="str">
        <f>IF($E42=0,".",VLOOKUP($E42,'databáze hráčů'!$B$3:$I$400,4,FALSE))</f>
        <v>S2</v>
      </c>
      <c r="G42" s="231">
        <f>IF($E42=0,".",VLOOKUP($E42,'databáze hráčů'!$B$3:$I$400,8,FALSE))</f>
        <v>5</v>
      </c>
      <c r="H42" s="232">
        <v>33</v>
      </c>
      <c r="I42" s="233">
        <v>41</v>
      </c>
      <c r="J42" s="234">
        <v>41</v>
      </c>
      <c r="K42" s="234">
        <v>30</v>
      </c>
      <c r="L42" s="235">
        <f t="shared" si="0"/>
        <v>145</v>
      </c>
    </row>
    <row r="43" spans="1:12" ht="13.5" customHeight="1" thickBot="1">
      <c r="A43" s="5">
        <v>43</v>
      </c>
      <c r="B43" s="236" t="str">
        <f>IF(E43=0,".",VLOOKUP($E43,'databáze hráčů'!$B$3:$I$400,2,FALSE))</f>
        <v>Šafářová</v>
      </c>
      <c r="C43" s="237" t="str">
        <f>IF($E43=0,".",VLOOKUP($E43,'databáze hráčů'!$B$3:$I$400,3,FALSE))</f>
        <v>Jana</v>
      </c>
      <c r="D43" s="238" t="str">
        <f>IF($E43=0,".",VLOOKUP($E43,'databáze hráčů'!$B$3:$I$400,7,FALSE))</f>
        <v>SK GC Františkovy lázně</v>
      </c>
      <c r="E43" s="239">
        <v>3521</v>
      </c>
      <c r="F43" s="240" t="str">
        <f>IF($E43=0,".",VLOOKUP($E43,'databáze hráčů'!$B$3:$I$400,4,FALSE))</f>
        <v>Ž</v>
      </c>
      <c r="G43" s="241">
        <f>IF($E43=0,".",VLOOKUP($E43,'databáze hráčů'!$B$3:$I$400,8,FALSE))</f>
        <v>0</v>
      </c>
      <c r="H43" s="242">
        <v>51</v>
      </c>
      <c r="I43" s="243">
        <v>51</v>
      </c>
      <c r="J43" s="244">
        <v>47</v>
      </c>
      <c r="K43" s="244">
        <v>49</v>
      </c>
      <c r="L43" s="245">
        <f t="shared" si="0"/>
        <v>198</v>
      </c>
    </row>
  </sheetData>
  <sheetProtection/>
  <conditionalFormatting sqref="E1:E37 F1:F43 B1:B43">
    <cfRule type="cellIs" priority="4" dxfId="5" operator="equal" stopIfTrue="1">
      <formula>"žá"</formula>
    </cfRule>
    <cfRule type="cellIs" priority="5" dxfId="4" operator="equal" stopIfTrue="1">
      <formula>"m"</formula>
    </cfRule>
    <cfRule type="cellIs" priority="6" dxfId="0" operator="equal" stopIfTrue="1">
      <formula>"ž"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Q46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9.7109375" style="0" customWidth="1"/>
    <col min="4" max="4" width="20.7109375" style="0" customWidth="1"/>
    <col min="5" max="5" width="5.8515625" style="94" customWidth="1"/>
    <col min="6" max="6" width="4.7109375" style="7" customWidth="1"/>
    <col min="7" max="7" width="2.7109375" style="7" customWidth="1"/>
    <col min="8" max="11" width="3.7109375" style="0" customWidth="1"/>
    <col min="12" max="12" width="5.28125" style="0" customWidth="1"/>
    <col min="13" max="13" width="4.7109375" style="0" customWidth="1"/>
    <col min="14" max="14" width="5.7109375" style="7" customWidth="1"/>
    <col min="15" max="15" width="3.7109375" style="0" customWidth="1"/>
    <col min="16" max="17" width="3.140625" style="0" customWidth="1"/>
  </cols>
  <sheetData>
    <row r="1" spans="1:15" ht="18" customHeight="1">
      <c r="A1" s="54" t="s">
        <v>450</v>
      </c>
      <c r="L1" s="72" t="s">
        <v>1</v>
      </c>
      <c r="M1" s="72" t="s">
        <v>5</v>
      </c>
      <c r="N1" s="72" t="s">
        <v>368</v>
      </c>
      <c r="O1" s="72" t="s">
        <v>380</v>
      </c>
    </row>
    <row r="2" spans="1:17" ht="12.75">
      <c r="A2" s="9" t="s">
        <v>361</v>
      </c>
      <c r="B2" s="9" t="s">
        <v>366</v>
      </c>
      <c r="C2" s="9" t="s">
        <v>362</v>
      </c>
      <c r="D2" s="9" t="s">
        <v>363</v>
      </c>
      <c r="E2" s="9" t="s">
        <v>0</v>
      </c>
      <c r="F2" s="9" t="s">
        <v>58</v>
      </c>
      <c r="G2" s="9" t="s">
        <v>364</v>
      </c>
      <c r="H2" s="9" t="s">
        <v>63</v>
      </c>
      <c r="I2" s="9" t="s">
        <v>65</v>
      </c>
      <c r="J2" s="9" t="s">
        <v>68</v>
      </c>
      <c r="K2" s="9" t="s">
        <v>70</v>
      </c>
      <c r="L2" s="9" t="s">
        <v>365</v>
      </c>
      <c r="M2" s="9" t="s">
        <v>367</v>
      </c>
      <c r="N2" s="95" t="e">
        <v>#VALUE!</v>
      </c>
      <c r="O2" s="96">
        <v>23.916666666666668</v>
      </c>
      <c r="P2" s="9" t="s">
        <v>378</v>
      </c>
      <c r="Q2" s="9" t="s">
        <v>441</v>
      </c>
    </row>
    <row r="3" spans="1:17" ht="12.75" customHeight="1">
      <c r="A3" s="100">
        <v>1</v>
      </c>
      <c r="B3" s="216" t="s">
        <v>989</v>
      </c>
      <c r="C3" s="217" t="s">
        <v>100</v>
      </c>
      <c r="D3" s="218" t="s">
        <v>438</v>
      </c>
      <c r="E3" s="219">
        <v>1249</v>
      </c>
      <c r="F3" s="220" t="s">
        <v>89</v>
      </c>
      <c r="G3" s="221">
        <v>1</v>
      </c>
      <c r="H3" s="222">
        <v>24</v>
      </c>
      <c r="I3" s="223">
        <v>21</v>
      </c>
      <c r="J3" s="224">
        <v>22</v>
      </c>
      <c r="K3" s="224">
        <v>23</v>
      </c>
      <c r="L3" s="97">
        <v>90</v>
      </c>
      <c r="M3" s="107">
        <v>22.5</v>
      </c>
      <c r="N3" s="98">
        <v>70</v>
      </c>
      <c r="O3" s="187">
        <v>4</v>
      </c>
      <c r="P3" s="99">
        <v>3</v>
      </c>
      <c r="Q3" s="184">
        <v>1</v>
      </c>
    </row>
    <row r="4" spans="1:17" ht="12.75" customHeight="1">
      <c r="A4" s="102">
        <v>2</v>
      </c>
      <c r="B4" s="226" t="s">
        <v>151</v>
      </c>
      <c r="C4" s="227" t="s">
        <v>133</v>
      </c>
      <c r="D4" s="228" t="s">
        <v>105</v>
      </c>
      <c r="E4" s="229">
        <v>746</v>
      </c>
      <c r="F4" s="230" t="s">
        <v>89</v>
      </c>
      <c r="G4" s="231">
        <v>1</v>
      </c>
      <c r="H4" s="232">
        <v>26</v>
      </c>
      <c r="I4" s="233">
        <v>25</v>
      </c>
      <c r="J4" s="234">
        <v>23</v>
      </c>
      <c r="K4" s="234">
        <v>20</v>
      </c>
      <c r="L4" s="103">
        <v>94</v>
      </c>
      <c r="M4" s="108">
        <v>23.5</v>
      </c>
      <c r="N4" s="104">
        <v>66</v>
      </c>
      <c r="O4" s="188">
        <v>4</v>
      </c>
      <c r="P4" s="185">
        <v>6</v>
      </c>
      <c r="Q4" s="184">
        <v>2</v>
      </c>
    </row>
    <row r="5" spans="1:17" ht="12.75" customHeight="1">
      <c r="A5" s="102">
        <v>3</v>
      </c>
      <c r="B5" s="226" t="s">
        <v>267</v>
      </c>
      <c r="C5" s="227" t="s">
        <v>69</v>
      </c>
      <c r="D5" s="228" t="s">
        <v>105</v>
      </c>
      <c r="E5" s="229">
        <v>2164</v>
      </c>
      <c r="F5" s="230" t="s">
        <v>89</v>
      </c>
      <c r="G5" s="231">
        <v>1</v>
      </c>
      <c r="H5" s="232">
        <v>25</v>
      </c>
      <c r="I5" s="233">
        <v>24</v>
      </c>
      <c r="J5" s="234">
        <v>24</v>
      </c>
      <c r="K5" s="234">
        <v>22</v>
      </c>
      <c r="L5" s="105">
        <v>95</v>
      </c>
      <c r="M5" s="109">
        <v>23.75</v>
      </c>
      <c r="N5" s="104">
        <v>65</v>
      </c>
      <c r="O5" s="189">
        <v>4</v>
      </c>
      <c r="P5" s="186">
        <v>3</v>
      </c>
      <c r="Q5" s="184">
        <v>0</v>
      </c>
    </row>
    <row r="6" spans="1:17" ht="12.75" customHeight="1">
      <c r="A6" s="102">
        <v>4</v>
      </c>
      <c r="B6" s="226" t="s">
        <v>394</v>
      </c>
      <c r="C6" s="227" t="s">
        <v>352</v>
      </c>
      <c r="D6" s="228" t="s">
        <v>438</v>
      </c>
      <c r="E6" s="229">
        <v>597</v>
      </c>
      <c r="F6" s="230" t="s">
        <v>425</v>
      </c>
      <c r="G6" s="231" t="s">
        <v>89</v>
      </c>
      <c r="H6" s="232">
        <v>21</v>
      </c>
      <c r="I6" s="233">
        <v>25</v>
      </c>
      <c r="J6" s="234">
        <v>21</v>
      </c>
      <c r="K6" s="234">
        <v>29</v>
      </c>
      <c r="L6" s="105">
        <v>96</v>
      </c>
      <c r="M6" s="109">
        <v>24</v>
      </c>
      <c r="N6" s="104">
        <v>64</v>
      </c>
      <c r="O6" s="189">
        <v>4</v>
      </c>
      <c r="P6" s="186">
        <v>8</v>
      </c>
      <c r="Q6" s="184">
        <v>4</v>
      </c>
    </row>
    <row r="7" spans="1:17" ht="12.75" customHeight="1">
      <c r="A7" s="102">
        <v>5</v>
      </c>
      <c r="B7" s="226" t="s">
        <v>141</v>
      </c>
      <c r="C7" s="227" t="s">
        <v>73</v>
      </c>
      <c r="D7" s="228" t="s">
        <v>94</v>
      </c>
      <c r="E7" s="229">
        <v>652</v>
      </c>
      <c r="F7" s="230" t="s">
        <v>392</v>
      </c>
      <c r="G7" s="231" t="s">
        <v>89</v>
      </c>
      <c r="H7" s="232">
        <v>23</v>
      </c>
      <c r="I7" s="233">
        <v>22</v>
      </c>
      <c r="J7" s="234">
        <v>27</v>
      </c>
      <c r="K7" s="234">
        <v>27</v>
      </c>
      <c r="L7" s="105">
        <v>99</v>
      </c>
      <c r="M7" s="109">
        <v>24.75</v>
      </c>
      <c r="N7" s="104">
        <v>61</v>
      </c>
      <c r="O7" s="189">
        <v>4</v>
      </c>
      <c r="P7" s="186">
        <v>5</v>
      </c>
      <c r="Q7" s="184">
        <v>4</v>
      </c>
    </row>
    <row r="8" spans="1:17" ht="12.75" customHeight="1">
      <c r="A8" s="102">
        <v>6</v>
      </c>
      <c r="B8" s="226" t="s">
        <v>102</v>
      </c>
      <c r="C8" s="227" t="s">
        <v>103</v>
      </c>
      <c r="D8" s="228" t="s">
        <v>438</v>
      </c>
      <c r="E8" s="229">
        <v>243</v>
      </c>
      <c r="F8" s="230" t="s">
        <v>425</v>
      </c>
      <c r="G8" s="231">
        <v>1</v>
      </c>
      <c r="H8" s="232">
        <v>27</v>
      </c>
      <c r="I8" s="233">
        <v>24</v>
      </c>
      <c r="J8" s="234">
        <v>25</v>
      </c>
      <c r="K8" s="234">
        <v>24</v>
      </c>
      <c r="L8" s="105">
        <v>100</v>
      </c>
      <c r="M8" s="109">
        <v>25</v>
      </c>
      <c r="N8" s="104">
        <v>60</v>
      </c>
      <c r="O8" s="189">
        <v>4</v>
      </c>
      <c r="P8" s="186">
        <v>3</v>
      </c>
      <c r="Q8" s="184">
        <v>1</v>
      </c>
    </row>
    <row r="9" spans="1:17" ht="12.75" customHeight="1">
      <c r="A9" s="102">
        <v>7</v>
      </c>
      <c r="B9" s="226" t="s">
        <v>180</v>
      </c>
      <c r="C9" s="227" t="s">
        <v>86</v>
      </c>
      <c r="D9" s="228" t="s">
        <v>79</v>
      </c>
      <c r="E9" s="229">
        <v>1101</v>
      </c>
      <c r="F9" s="230" t="s">
        <v>392</v>
      </c>
      <c r="G9" s="231" t="s">
        <v>89</v>
      </c>
      <c r="H9" s="232">
        <v>28</v>
      </c>
      <c r="I9" s="233">
        <v>23</v>
      </c>
      <c r="J9" s="234">
        <v>26</v>
      </c>
      <c r="K9" s="234">
        <v>23</v>
      </c>
      <c r="L9" s="105">
        <v>100</v>
      </c>
      <c r="M9" s="109">
        <v>25</v>
      </c>
      <c r="N9" s="104">
        <v>60</v>
      </c>
      <c r="O9" s="189">
        <v>4</v>
      </c>
      <c r="P9" s="186">
        <v>5</v>
      </c>
      <c r="Q9" s="184">
        <v>3</v>
      </c>
    </row>
    <row r="10" spans="1:17" ht="12.75" customHeight="1">
      <c r="A10" s="102">
        <v>8</v>
      </c>
      <c r="B10" s="226" t="s">
        <v>97</v>
      </c>
      <c r="C10" s="227" t="s">
        <v>98</v>
      </c>
      <c r="D10" s="228" t="s">
        <v>94</v>
      </c>
      <c r="E10" s="229">
        <v>235</v>
      </c>
      <c r="F10" s="230" t="s">
        <v>424</v>
      </c>
      <c r="G10" s="231">
        <v>2</v>
      </c>
      <c r="H10" s="232">
        <v>28</v>
      </c>
      <c r="I10" s="233">
        <v>28</v>
      </c>
      <c r="J10" s="234">
        <v>24</v>
      </c>
      <c r="K10" s="234">
        <v>22</v>
      </c>
      <c r="L10" s="103">
        <v>102</v>
      </c>
      <c r="M10" s="108">
        <v>25.5</v>
      </c>
      <c r="N10" s="104">
        <v>58</v>
      </c>
      <c r="O10" s="188">
        <v>4</v>
      </c>
      <c r="P10" s="185">
        <v>6</v>
      </c>
      <c r="Q10" s="184">
        <v>4</v>
      </c>
    </row>
    <row r="11" spans="1:17" ht="12.75" customHeight="1">
      <c r="A11" s="102">
        <v>9</v>
      </c>
      <c r="B11" s="226" t="s">
        <v>93</v>
      </c>
      <c r="C11" s="227" t="s">
        <v>73</v>
      </c>
      <c r="D11" s="228" t="s">
        <v>94</v>
      </c>
      <c r="E11" s="229">
        <v>230</v>
      </c>
      <c r="F11" s="230" t="s">
        <v>424</v>
      </c>
      <c r="G11" s="231">
        <v>1</v>
      </c>
      <c r="H11" s="232">
        <v>25</v>
      </c>
      <c r="I11" s="233">
        <v>31</v>
      </c>
      <c r="J11" s="234">
        <v>25</v>
      </c>
      <c r="K11" s="234">
        <v>23</v>
      </c>
      <c r="L11" s="105">
        <v>104</v>
      </c>
      <c r="M11" s="109">
        <v>26</v>
      </c>
      <c r="N11" s="104">
        <v>56</v>
      </c>
      <c r="O11" s="189">
        <v>4</v>
      </c>
      <c r="P11" s="186">
        <v>8</v>
      </c>
      <c r="Q11" s="184">
        <v>0</v>
      </c>
    </row>
    <row r="12" spans="1:17" ht="12.75" customHeight="1">
      <c r="A12" s="101">
        <v>10</v>
      </c>
      <c r="B12" s="226" t="s">
        <v>422</v>
      </c>
      <c r="C12" s="227" t="s">
        <v>135</v>
      </c>
      <c r="D12" s="228" t="s">
        <v>94</v>
      </c>
      <c r="E12" s="229">
        <v>1416</v>
      </c>
      <c r="F12" s="230" t="s">
        <v>89</v>
      </c>
      <c r="G12" s="231">
        <v>2</v>
      </c>
      <c r="H12" s="232">
        <v>24</v>
      </c>
      <c r="I12" s="233">
        <v>29</v>
      </c>
      <c r="J12" s="234">
        <v>26</v>
      </c>
      <c r="K12" s="234">
        <v>26</v>
      </c>
      <c r="L12" s="105">
        <v>105</v>
      </c>
      <c r="M12" s="109">
        <v>26.25</v>
      </c>
      <c r="N12" s="104">
        <v>55</v>
      </c>
      <c r="O12" s="189">
        <v>4</v>
      </c>
      <c r="P12" s="186">
        <v>5</v>
      </c>
      <c r="Q12" s="184">
        <v>0</v>
      </c>
    </row>
    <row r="13" spans="1:17" ht="12.75" customHeight="1">
      <c r="A13" s="101">
        <v>11</v>
      </c>
      <c r="B13" s="226" t="s">
        <v>171</v>
      </c>
      <c r="C13" s="227" t="s">
        <v>172</v>
      </c>
      <c r="D13" s="228" t="s">
        <v>119</v>
      </c>
      <c r="E13" s="229">
        <v>986</v>
      </c>
      <c r="F13" s="230" t="s">
        <v>991</v>
      </c>
      <c r="G13" s="231">
        <v>1</v>
      </c>
      <c r="H13" s="232">
        <v>27</v>
      </c>
      <c r="I13" s="233">
        <v>31</v>
      </c>
      <c r="J13" s="234">
        <v>24</v>
      </c>
      <c r="K13" s="234">
        <v>23</v>
      </c>
      <c r="L13" s="105">
        <v>105</v>
      </c>
      <c r="M13" s="109">
        <v>26.25</v>
      </c>
      <c r="N13" s="104">
        <v>55</v>
      </c>
      <c r="O13" s="189">
        <v>4</v>
      </c>
      <c r="P13" s="186">
        <v>8</v>
      </c>
      <c r="Q13" s="184">
        <v>3</v>
      </c>
    </row>
    <row r="14" spans="1:17" ht="12.75" customHeight="1">
      <c r="A14" s="101">
        <v>12</v>
      </c>
      <c r="B14" s="226" t="s">
        <v>420</v>
      </c>
      <c r="C14" s="227" t="s">
        <v>81</v>
      </c>
      <c r="D14" s="228" t="s">
        <v>105</v>
      </c>
      <c r="E14" s="229">
        <v>3319</v>
      </c>
      <c r="F14" s="230" t="s">
        <v>89</v>
      </c>
      <c r="G14" s="231">
        <v>2</v>
      </c>
      <c r="H14" s="232">
        <v>26</v>
      </c>
      <c r="I14" s="233">
        <v>30</v>
      </c>
      <c r="J14" s="234">
        <v>25</v>
      </c>
      <c r="K14" s="234">
        <v>25</v>
      </c>
      <c r="L14" s="105">
        <v>106</v>
      </c>
      <c r="M14" s="109">
        <v>26.5</v>
      </c>
      <c r="N14" s="104">
        <v>54</v>
      </c>
      <c r="O14" s="189">
        <v>4</v>
      </c>
      <c r="P14" s="186">
        <v>5</v>
      </c>
      <c r="Q14" s="184">
        <v>1</v>
      </c>
    </row>
    <row r="15" spans="1:17" ht="12.75" customHeight="1">
      <c r="A15" s="101">
        <v>13</v>
      </c>
      <c r="B15" s="226" t="s">
        <v>76</v>
      </c>
      <c r="C15" s="227" t="s">
        <v>77</v>
      </c>
      <c r="D15" s="228" t="s">
        <v>79</v>
      </c>
      <c r="E15" s="229">
        <v>202</v>
      </c>
      <c r="F15" s="230" t="s">
        <v>392</v>
      </c>
      <c r="G15" s="231">
        <v>1</v>
      </c>
      <c r="H15" s="232">
        <v>24</v>
      </c>
      <c r="I15" s="233">
        <v>24</v>
      </c>
      <c r="J15" s="234">
        <v>29</v>
      </c>
      <c r="K15" s="234">
        <v>29</v>
      </c>
      <c r="L15" s="105">
        <v>106</v>
      </c>
      <c r="M15" s="109">
        <v>26.5</v>
      </c>
      <c r="N15" s="104">
        <v>54</v>
      </c>
      <c r="O15" s="189">
        <v>4</v>
      </c>
      <c r="P15" s="186">
        <v>5</v>
      </c>
      <c r="Q15" s="184">
        <v>5</v>
      </c>
    </row>
    <row r="16" spans="1:17" ht="12.75" customHeight="1">
      <c r="A16" s="101">
        <v>14</v>
      </c>
      <c r="B16" s="226" t="s">
        <v>988</v>
      </c>
      <c r="C16" s="227" t="s">
        <v>88</v>
      </c>
      <c r="D16" s="228" t="s">
        <v>92</v>
      </c>
      <c r="E16" s="229">
        <v>1113</v>
      </c>
      <c r="F16" s="230" t="s">
        <v>89</v>
      </c>
      <c r="G16" s="231">
        <v>3</v>
      </c>
      <c r="H16" s="232">
        <v>29</v>
      </c>
      <c r="I16" s="233">
        <v>27</v>
      </c>
      <c r="J16" s="234">
        <v>28</v>
      </c>
      <c r="K16" s="234">
        <v>25</v>
      </c>
      <c r="L16" s="105">
        <v>109</v>
      </c>
      <c r="M16" s="109">
        <v>27.25</v>
      </c>
      <c r="N16" s="104">
        <v>51</v>
      </c>
      <c r="O16" s="189">
        <v>4</v>
      </c>
      <c r="P16" s="186">
        <v>4</v>
      </c>
      <c r="Q16" s="184">
        <v>1</v>
      </c>
    </row>
    <row r="17" spans="1:17" ht="12.75" customHeight="1">
      <c r="A17" s="101">
        <v>15</v>
      </c>
      <c r="B17" s="226" t="s">
        <v>313</v>
      </c>
      <c r="C17" s="227" t="s">
        <v>314</v>
      </c>
      <c r="D17" s="228" t="s">
        <v>79</v>
      </c>
      <c r="E17" s="229">
        <v>2859</v>
      </c>
      <c r="F17" s="230" t="s">
        <v>991</v>
      </c>
      <c r="G17" s="231" t="s">
        <v>89</v>
      </c>
      <c r="H17" s="232">
        <v>28</v>
      </c>
      <c r="I17" s="233">
        <v>26</v>
      </c>
      <c r="J17" s="234">
        <v>28</v>
      </c>
      <c r="K17" s="234">
        <v>28</v>
      </c>
      <c r="L17" s="105">
        <v>110</v>
      </c>
      <c r="M17" s="109">
        <v>27.5</v>
      </c>
      <c r="N17" s="104">
        <v>50</v>
      </c>
      <c r="O17" s="189">
        <v>4</v>
      </c>
      <c r="P17" s="186">
        <v>2</v>
      </c>
      <c r="Q17" s="184">
        <v>0</v>
      </c>
    </row>
    <row r="18" spans="1:17" ht="12.75" customHeight="1">
      <c r="A18" s="101">
        <v>16</v>
      </c>
      <c r="B18" s="226" t="s">
        <v>279</v>
      </c>
      <c r="C18" s="227" t="s">
        <v>111</v>
      </c>
      <c r="D18" s="228" t="s">
        <v>101</v>
      </c>
      <c r="E18" s="229">
        <v>2472</v>
      </c>
      <c r="F18" s="230" t="s">
        <v>424</v>
      </c>
      <c r="G18" s="231">
        <v>2</v>
      </c>
      <c r="H18" s="232">
        <v>28</v>
      </c>
      <c r="I18" s="233">
        <v>28</v>
      </c>
      <c r="J18" s="234">
        <v>28</v>
      </c>
      <c r="K18" s="234">
        <v>26</v>
      </c>
      <c r="L18" s="105">
        <v>110</v>
      </c>
      <c r="M18" s="109">
        <v>27.5</v>
      </c>
      <c r="N18" s="104">
        <v>50</v>
      </c>
      <c r="O18" s="189">
        <v>4</v>
      </c>
      <c r="P18" s="186">
        <v>2</v>
      </c>
      <c r="Q18" s="184">
        <v>0</v>
      </c>
    </row>
    <row r="19" spans="1:17" ht="12.75" customHeight="1">
      <c r="A19" s="101">
        <v>17</v>
      </c>
      <c r="B19" s="226" t="s">
        <v>207</v>
      </c>
      <c r="C19" s="227" t="s">
        <v>189</v>
      </c>
      <c r="D19" s="228" t="s">
        <v>94</v>
      </c>
      <c r="E19" s="229">
        <v>1388</v>
      </c>
      <c r="F19" s="230" t="s">
        <v>425</v>
      </c>
      <c r="G19" s="231" t="s">
        <v>89</v>
      </c>
      <c r="H19" s="232">
        <v>29</v>
      </c>
      <c r="I19" s="233">
        <v>25</v>
      </c>
      <c r="J19" s="234">
        <v>26</v>
      </c>
      <c r="K19" s="234">
        <v>30</v>
      </c>
      <c r="L19" s="105">
        <v>110</v>
      </c>
      <c r="M19" s="109">
        <v>27.5</v>
      </c>
      <c r="N19" s="104">
        <v>50</v>
      </c>
      <c r="O19" s="189">
        <v>4</v>
      </c>
      <c r="P19" s="186">
        <v>5</v>
      </c>
      <c r="Q19" s="184">
        <v>3</v>
      </c>
    </row>
    <row r="20" spans="1:17" ht="12.75" customHeight="1">
      <c r="A20" s="63">
        <v>18</v>
      </c>
      <c r="B20" s="226" t="s">
        <v>330</v>
      </c>
      <c r="C20" s="227" t="s">
        <v>107</v>
      </c>
      <c r="D20" s="228" t="s">
        <v>105</v>
      </c>
      <c r="E20" s="229">
        <v>2932</v>
      </c>
      <c r="F20" s="230" t="s">
        <v>89</v>
      </c>
      <c r="G20" s="231">
        <v>4</v>
      </c>
      <c r="H20" s="232">
        <v>27</v>
      </c>
      <c r="I20" s="233">
        <v>26</v>
      </c>
      <c r="J20" s="234">
        <v>25</v>
      </c>
      <c r="K20" s="234">
        <v>32</v>
      </c>
      <c r="L20" s="105">
        <v>110</v>
      </c>
      <c r="M20" s="109">
        <v>27.5</v>
      </c>
      <c r="N20" s="104">
        <v>50</v>
      </c>
      <c r="O20" s="189">
        <v>4</v>
      </c>
      <c r="P20" s="186">
        <v>7</v>
      </c>
      <c r="Q20" s="184">
        <v>1</v>
      </c>
    </row>
    <row r="21" spans="1:17" ht="12.75" customHeight="1">
      <c r="A21" s="63">
        <v>19</v>
      </c>
      <c r="B21" s="226" t="s">
        <v>480</v>
      </c>
      <c r="C21" s="227" t="s">
        <v>131</v>
      </c>
      <c r="D21" s="228" t="s">
        <v>476</v>
      </c>
      <c r="E21" s="229">
        <v>3475</v>
      </c>
      <c r="F21" s="230" t="s">
        <v>395</v>
      </c>
      <c r="G21" s="231">
        <v>1</v>
      </c>
      <c r="H21" s="232">
        <v>27</v>
      </c>
      <c r="I21" s="233">
        <v>23</v>
      </c>
      <c r="J21" s="234">
        <v>28</v>
      </c>
      <c r="K21" s="234">
        <v>32</v>
      </c>
      <c r="L21" s="105">
        <v>110</v>
      </c>
      <c r="M21" s="109">
        <v>27.5</v>
      </c>
      <c r="N21" s="104">
        <v>50</v>
      </c>
      <c r="O21" s="189">
        <v>4</v>
      </c>
      <c r="P21" s="186">
        <v>9</v>
      </c>
      <c r="Q21" s="184">
        <v>1</v>
      </c>
    </row>
    <row r="22" spans="1:17" ht="12.75" customHeight="1">
      <c r="A22" s="63">
        <v>20</v>
      </c>
      <c r="B22" s="226" t="s">
        <v>213</v>
      </c>
      <c r="C22" s="227" t="s">
        <v>98</v>
      </c>
      <c r="D22" s="228" t="s">
        <v>105</v>
      </c>
      <c r="E22" s="229">
        <v>1450</v>
      </c>
      <c r="F22" s="230" t="s">
        <v>89</v>
      </c>
      <c r="G22" s="231">
        <v>2</v>
      </c>
      <c r="H22" s="232">
        <v>29</v>
      </c>
      <c r="I22" s="233">
        <v>27</v>
      </c>
      <c r="J22" s="234">
        <v>26</v>
      </c>
      <c r="K22" s="234">
        <v>29</v>
      </c>
      <c r="L22" s="105">
        <v>111</v>
      </c>
      <c r="M22" s="109">
        <v>27.75</v>
      </c>
      <c r="N22" s="104">
        <v>49</v>
      </c>
      <c r="O22" s="189">
        <v>4</v>
      </c>
      <c r="P22" s="186">
        <v>3</v>
      </c>
      <c r="Q22" s="184">
        <v>2</v>
      </c>
    </row>
    <row r="23" spans="1:17" ht="12.75" customHeight="1">
      <c r="A23" s="63">
        <v>21</v>
      </c>
      <c r="B23" s="226" t="s">
        <v>183</v>
      </c>
      <c r="C23" s="227" t="s">
        <v>77</v>
      </c>
      <c r="D23" s="228" t="s">
        <v>79</v>
      </c>
      <c r="E23" s="229">
        <v>1134</v>
      </c>
      <c r="F23" s="230" t="s">
        <v>392</v>
      </c>
      <c r="G23" s="231">
        <v>1</v>
      </c>
      <c r="H23" s="232">
        <v>27</v>
      </c>
      <c r="I23" s="233">
        <v>30</v>
      </c>
      <c r="J23" s="234">
        <v>29</v>
      </c>
      <c r="K23" s="234">
        <v>26</v>
      </c>
      <c r="L23" s="105">
        <v>112</v>
      </c>
      <c r="M23" s="109">
        <v>28</v>
      </c>
      <c r="N23" s="104">
        <v>48</v>
      </c>
      <c r="O23" s="189">
        <v>4</v>
      </c>
      <c r="P23" s="186">
        <v>4</v>
      </c>
      <c r="Q23" s="184">
        <v>2</v>
      </c>
    </row>
    <row r="24" spans="1:17" ht="12.75" customHeight="1">
      <c r="A24" s="63">
        <v>22</v>
      </c>
      <c r="B24" s="226" t="s">
        <v>258</v>
      </c>
      <c r="C24" s="227" t="s">
        <v>117</v>
      </c>
      <c r="D24" s="228" t="s">
        <v>94</v>
      </c>
      <c r="E24" s="229">
        <v>2106</v>
      </c>
      <c r="F24" s="230" t="s">
        <v>89</v>
      </c>
      <c r="G24" s="231">
        <v>2</v>
      </c>
      <c r="H24" s="232">
        <v>27</v>
      </c>
      <c r="I24" s="233">
        <v>30</v>
      </c>
      <c r="J24" s="234">
        <v>29</v>
      </c>
      <c r="K24" s="234">
        <v>26</v>
      </c>
      <c r="L24" s="105">
        <v>112</v>
      </c>
      <c r="M24" s="109">
        <v>28</v>
      </c>
      <c r="N24" s="104">
        <v>48</v>
      </c>
      <c r="O24" s="189">
        <v>4</v>
      </c>
      <c r="P24" s="186">
        <v>4</v>
      </c>
      <c r="Q24" s="184">
        <v>2</v>
      </c>
    </row>
    <row r="25" spans="1:17" ht="12.75" customHeight="1">
      <c r="A25" s="63">
        <v>23</v>
      </c>
      <c r="B25" s="226" t="s">
        <v>214</v>
      </c>
      <c r="C25" s="227" t="s">
        <v>215</v>
      </c>
      <c r="D25" s="228" t="s">
        <v>94</v>
      </c>
      <c r="E25" s="229">
        <v>1478</v>
      </c>
      <c r="F25" s="230" t="s">
        <v>425</v>
      </c>
      <c r="G25" s="231">
        <v>1</v>
      </c>
      <c r="H25" s="232">
        <v>25</v>
      </c>
      <c r="I25" s="233">
        <v>29</v>
      </c>
      <c r="J25" s="234">
        <v>27</v>
      </c>
      <c r="K25" s="234">
        <v>31</v>
      </c>
      <c r="L25" s="105">
        <v>112</v>
      </c>
      <c r="M25" s="109">
        <v>28</v>
      </c>
      <c r="N25" s="104">
        <v>48</v>
      </c>
      <c r="O25" s="189">
        <v>4</v>
      </c>
      <c r="P25" s="186">
        <v>6</v>
      </c>
      <c r="Q25" s="184">
        <v>2</v>
      </c>
    </row>
    <row r="26" spans="1:17" ht="12.75" customHeight="1">
      <c r="A26" s="63">
        <v>24</v>
      </c>
      <c r="B26" s="226" t="s">
        <v>312</v>
      </c>
      <c r="C26" s="227" t="s">
        <v>229</v>
      </c>
      <c r="D26" s="228" t="s">
        <v>79</v>
      </c>
      <c r="E26" s="229">
        <v>2857</v>
      </c>
      <c r="F26" s="230" t="s">
        <v>395</v>
      </c>
      <c r="G26" s="231">
        <v>1</v>
      </c>
      <c r="H26" s="232">
        <v>33</v>
      </c>
      <c r="I26" s="233">
        <v>27</v>
      </c>
      <c r="J26" s="234">
        <v>26</v>
      </c>
      <c r="K26" s="234">
        <v>27</v>
      </c>
      <c r="L26" s="105">
        <v>113</v>
      </c>
      <c r="M26" s="109">
        <v>28.25</v>
      </c>
      <c r="N26" s="104">
        <v>47</v>
      </c>
      <c r="O26" s="189">
        <v>4</v>
      </c>
      <c r="P26" s="186">
        <v>7</v>
      </c>
      <c r="Q26" s="184">
        <v>0</v>
      </c>
    </row>
    <row r="27" spans="1:17" ht="12.75" customHeight="1">
      <c r="A27" s="63">
        <v>25</v>
      </c>
      <c r="B27" s="226" t="s">
        <v>344</v>
      </c>
      <c r="C27" s="227" t="s">
        <v>73</v>
      </c>
      <c r="D27" s="228" t="s">
        <v>101</v>
      </c>
      <c r="E27" s="229">
        <v>3051</v>
      </c>
      <c r="F27" s="230" t="s">
        <v>89</v>
      </c>
      <c r="G27" s="231">
        <v>2</v>
      </c>
      <c r="H27" s="232">
        <v>30</v>
      </c>
      <c r="I27" s="233">
        <v>33</v>
      </c>
      <c r="J27" s="234">
        <v>25</v>
      </c>
      <c r="K27" s="234">
        <v>25</v>
      </c>
      <c r="L27" s="105">
        <v>113</v>
      </c>
      <c r="M27" s="109">
        <v>28.25</v>
      </c>
      <c r="N27" s="104">
        <v>47</v>
      </c>
      <c r="O27" s="189">
        <v>4</v>
      </c>
      <c r="P27" s="186">
        <v>8</v>
      </c>
      <c r="Q27" s="184">
        <v>5</v>
      </c>
    </row>
    <row r="28" spans="1:17" ht="12.75" customHeight="1">
      <c r="A28" s="63">
        <v>26</v>
      </c>
      <c r="B28" s="226" t="s">
        <v>151</v>
      </c>
      <c r="C28" s="227" t="s">
        <v>133</v>
      </c>
      <c r="D28" s="228" t="s">
        <v>105</v>
      </c>
      <c r="E28" s="229">
        <v>2656</v>
      </c>
      <c r="F28" s="230" t="s">
        <v>395</v>
      </c>
      <c r="G28" s="231">
        <v>1</v>
      </c>
      <c r="H28" s="232">
        <v>25</v>
      </c>
      <c r="I28" s="233">
        <v>24</v>
      </c>
      <c r="J28" s="234">
        <v>34</v>
      </c>
      <c r="K28" s="234">
        <v>30</v>
      </c>
      <c r="L28" s="105">
        <v>113</v>
      </c>
      <c r="M28" s="109">
        <v>28.25</v>
      </c>
      <c r="N28" s="104">
        <v>47</v>
      </c>
      <c r="O28" s="189">
        <v>4</v>
      </c>
      <c r="P28" s="186">
        <v>10</v>
      </c>
      <c r="Q28" s="184">
        <v>5</v>
      </c>
    </row>
    <row r="29" spans="1:17" ht="12.75" customHeight="1">
      <c r="A29" s="63">
        <v>27</v>
      </c>
      <c r="B29" s="226" t="s">
        <v>122</v>
      </c>
      <c r="C29" s="227" t="s">
        <v>88</v>
      </c>
      <c r="D29" s="228" t="s">
        <v>105</v>
      </c>
      <c r="E29" s="229">
        <v>442</v>
      </c>
      <c r="F29" s="230" t="s">
        <v>392</v>
      </c>
      <c r="G29" s="231">
        <v>3</v>
      </c>
      <c r="H29" s="232">
        <v>27</v>
      </c>
      <c r="I29" s="233">
        <v>34</v>
      </c>
      <c r="J29" s="234">
        <v>29</v>
      </c>
      <c r="K29" s="234">
        <v>23</v>
      </c>
      <c r="L29" s="105">
        <v>113</v>
      </c>
      <c r="M29" s="109">
        <v>28.25</v>
      </c>
      <c r="N29" s="104">
        <v>47</v>
      </c>
      <c r="O29" s="189">
        <v>4</v>
      </c>
      <c r="P29" s="186">
        <v>11</v>
      </c>
      <c r="Q29" s="184">
        <v>2</v>
      </c>
    </row>
    <row r="30" spans="1:17" ht="12.75" customHeight="1">
      <c r="A30" s="63">
        <v>28</v>
      </c>
      <c r="B30" s="226" t="s">
        <v>282</v>
      </c>
      <c r="C30" s="227" t="s">
        <v>91</v>
      </c>
      <c r="D30" s="228" t="s">
        <v>119</v>
      </c>
      <c r="E30" s="229">
        <v>2560</v>
      </c>
      <c r="F30" s="230" t="s">
        <v>89</v>
      </c>
      <c r="G30" s="231">
        <v>3</v>
      </c>
      <c r="H30" s="232">
        <v>25</v>
      </c>
      <c r="I30" s="233">
        <v>29</v>
      </c>
      <c r="J30" s="234">
        <v>30</v>
      </c>
      <c r="K30" s="234">
        <v>31</v>
      </c>
      <c r="L30" s="105">
        <v>115</v>
      </c>
      <c r="M30" s="109">
        <v>28.75</v>
      </c>
      <c r="N30" s="104">
        <v>45</v>
      </c>
      <c r="O30" s="189">
        <v>4</v>
      </c>
      <c r="P30" s="186">
        <v>6</v>
      </c>
      <c r="Q30" s="184">
        <v>1</v>
      </c>
    </row>
    <row r="31" spans="1:17" ht="12.75" customHeight="1">
      <c r="A31" s="63">
        <v>29</v>
      </c>
      <c r="B31" s="226" t="s">
        <v>178</v>
      </c>
      <c r="C31" s="227" t="s">
        <v>86</v>
      </c>
      <c r="D31" s="228" t="s">
        <v>79</v>
      </c>
      <c r="E31" s="229">
        <v>1099</v>
      </c>
      <c r="F31" s="230" t="s">
        <v>392</v>
      </c>
      <c r="G31" s="231">
        <v>2</v>
      </c>
      <c r="H31" s="232">
        <v>36</v>
      </c>
      <c r="I31" s="233">
        <v>25</v>
      </c>
      <c r="J31" s="234">
        <v>29</v>
      </c>
      <c r="K31" s="234">
        <v>25</v>
      </c>
      <c r="L31" s="105">
        <v>115</v>
      </c>
      <c r="M31" s="109">
        <v>28.75</v>
      </c>
      <c r="N31" s="104">
        <v>45</v>
      </c>
      <c r="O31" s="189">
        <v>4</v>
      </c>
      <c r="P31" s="186">
        <v>11</v>
      </c>
      <c r="Q31" s="184">
        <v>4</v>
      </c>
    </row>
    <row r="32" spans="1:17" ht="12.75" customHeight="1">
      <c r="A32" s="63">
        <v>30</v>
      </c>
      <c r="B32" s="226" t="s">
        <v>521</v>
      </c>
      <c r="C32" s="227" t="s">
        <v>427</v>
      </c>
      <c r="D32" s="228" t="s">
        <v>105</v>
      </c>
      <c r="E32" s="229">
        <v>2892</v>
      </c>
      <c r="F32" s="230" t="s">
        <v>991</v>
      </c>
      <c r="G32" s="231">
        <v>1</v>
      </c>
      <c r="H32" s="232">
        <v>26</v>
      </c>
      <c r="I32" s="233">
        <v>36</v>
      </c>
      <c r="J32" s="234">
        <v>28</v>
      </c>
      <c r="K32" s="234">
        <v>28</v>
      </c>
      <c r="L32" s="105">
        <v>118</v>
      </c>
      <c r="M32" s="109">
        <v>29.5</v>
      </c>
      <c r="N32" s="104">
        <v>42</v>
      </c>
      <c r="O32" s="189">
        <v>4</v>
      </c>
      <c r="P32" s="186">
        <v>10</v>
      </c>
      <c r="Q32" s="184">
        <v>0</v>
      </c>
    </row>
    <row r="33" spans="1:17" ht="12.75" customHeight="1">
      <c r="A33" s="63">
        <v>31</v>
      </c>
      <c r="B33" s="226" t="s">
        <v>205</v>
      </c>
      <c r="C33" s="227" t="s">
        <v>206</v>
      </c>
      <c r="D33" s="228" t="s">
        <v>94</v>
      </c>
      <c r="E33" s="229">
        <v>1387</v>
      </c>
      <c r="F33" s="230" t="s">
        <v>392</v>
      </c>
      <c r="G33" s="231">
        <v>3</v>
      </c>
      <c r="H33" s="232">
        <v>30</v>
      </c>
      <c r="I33" s="233">
        <v>29</v>
      </c>
      <c r="J33" s="234">
        <v>30</v>
      </c>
      <c r="K33" s="234">
        <v>30</v>
      </c>
      <c r="L33" s="105">
        <v>119</v>
      </c>
      <c r="M33" s="109">
        <v>29.75</v>
      </c>
      <c r="N33" s="104">
        <v>41</v>
      </c>
      <c r="O33" s="189">
        <v>4</v>
      </c>
      <c r="P33" s="186">
        <v>1</v>
      </c>
      <c r="Q33" s="184">
        <v>0</v>
      </c>
    </row>
    <row r="34" spans="1:17" ht="12.75" customHeight="1">
      <c r="A34" s="63">
        <v>32</v>
      </c>
      <c r="B34" s="226" t="s">
        <v>349</v>
      </c>
      <c r="C34" s="227" t="s">
        <v>186</v>
      </c>
      <c r="D34" s="228" t="s">
        <v>105</v>
      </c>
      <c r="E34" s="229">
        <v>3070</v>
      </c>
      <c r="F34" s="230" t="s">
        <v>89</v>
      </c>
      <c r="G34" s="231">
        <v>1</v>
      </c>
      <c r="H34" s="232">
        <v>28</v>
      </c>
      <c r="I34" s="233">
        <v>30</v>
      </c>
      <c r="J34" s="234">
        <v>26</v>
      </c>
      <c r="K34" s="234">
        <v>35</v>
      </c>
      <c r="L34" s="105">
        <v>119</v>
      </c>
      <c r="M34" s="109">
        <v>29.75</v>
      </c>
      <c r="N34" s="104">
        <v>41</v>
      </c>
      <c r="O34" s="189">
        <v>4</v>
      </c>
      <c r="P34" s="186">
        <v>9</v>
      </c>
      <c r="Q34" s="184">
        <v>2</v>
      </c>
    </row>
    <row r="35" spans="1:17" ht="12.75" customHeight="1">
      <c r="A35" s="63">
        <v>33</v>
      </c>
      <c r="B35" s="226" t="s">
        <v>120</v>
      </c>
      <c r="C35" s="227" t="s">
        <v>88</v>
      </c>
      <c r="D35" s="228" t="s">
        <v>92</v>
      </c>
      <c r="E35" s="229">
        <v>433</v>
      </c>
      <c r="F35" s="230" t="s">
        <v>392</v>
      </c>
      <c r="G35" s="231">
        <v>1</v>
      </c>
      <c r="H35" s="232">
        <v>31</v>
      </c>
      <c r="I35" s="233">
        <v>28</v>
      </c>
      <c r="J35" s="234">
        <v>32</v>
      </c>
      <c r="K35" s="234">
        <v>29</v>
      </c>
      <c r="L35" s="105">
        <v>120</v>
      </c>
      <c r="M35" s="109">
        <v>30</v>
      </c>
      <c r="N35" s="104">
        <v>40</v>
      </c>
      <c r="O35" s="189">
        <v>4</v>
      </c>
      <c r="P35" s="186">
        <v>4</v>
      </c>
      <c r="Q35" s="184">
        <v>2</v>
      </c>
    </row>
    <row r="36" spans="1:17" ht="12.75" customHeight="1">
      <c r="A36" s="63">
        <v>34</v>
      </c>
      <c r="B36" s="226" t="s">
        <v>347</v>
      </c>
      <c r="C36" s="227" t="s">
        <v>192</v>
      </c>
      <c r="D36" s="228" t="s">
        <v>119</v>
      </c>
      <c r="E36" s="229">
        <v>3066</v>
      </c>
      <c r="F36" s="230" t="s">
        <v>89</v>
      </c>
      <c r="G36" s="231">
        <v>3</v>
      </c>
      <c r="H36" s="232">
        <v>32</v>
      </c>
      <c r="I36" s="233">
        <v>27</v>
      </c>
      <c r="J36" s="234">
        <v>34</v>
      </c>
      <c r="K36" s="234">
        <v>27</v>
      </c>
      <c r="L36" s="105">
        <v>120</v>
      </c>
      <c r="M36" s="109">
        <v>30</v>
      </c>
      <c r="N36" s="104">
        <v>40</v>
      </c>
      <c r="O36" s="189">
        <v>4</v>
      </c>
      <c r="P36" s="186">
        <v>7</v>
      </c>
      <c r="Q36" s="184">
        <v>5</v>
      </c>
    </row>
    <row r="37" spans="1:17" ht="12.75" customHeight="1">
      <c r="A37" s="63">
        <v>35</v>
      </c>
      <c r="B37" s="226" t="s">
        <v>280</v>
      </c>
      <c r="C37" s="227" t="s">
        <v>98</v>
      </c>
      <c r="D37" s="228" t="s">
        <v>105</v>
      </c>
      <c r="E37" s="229">
        <v>2502</v>
      </c>
      <c r="F37" s="230" t="s">
        <v>392</v>
      </c>
      <c r="G37" s="231">
        <v>2</v>
      </c>
      <c r="H37" s="232">
        <v>33</v>
      </c>
      <c r="I37" s="233">
        <v>38</v>
      </c>
      <c r="J37" s="234">
        <v>27</v>
      </c>
      <c r="K37" s="234">
        <v>24</v>
      </c>
      <c r="L37" s="105">
        <v>122</v>
      </c>
      <c r="M37" s="109">
        <v>30.5</v>
      </c>
      <c r="N37" s="104">
        <v>38</v>
      </c>
      <c r="O37" s="189">
        <v>4</v>
      </c>
      <c r="P37" s="186">
        <v>14</v>
      </c>
      <c r="Q37" s="184">
        <v>6</v>
      </c>
    </row>
    <row r="38" spans="1:17" ht="12.75" customHeight="1">
      <c r="A38" s="63">
        <v>36</v>
      </c>
      <c r="B38" s="226" t="s">
        <v>280</v>
      </c>
      <c r="C38" s="227" t="s">
        <v>229</v>
      </c>
      <c r="D38" s="228" t="s">
        <v>105</v>
      </c>
      <c r="E38" s="229">
        <v>2503</v>
      </c>
      <c r="F38" s="230" t="s">
        <v>89</v>
      </c>
      <c r="G38" s="231">
        <v>5</v>
      </c>
      <c r="H38" s="232">
        <v>32</v>
      </c>
      <c r="I38" s="233">
        <v>33</v>
      </c>
      <c r="J38" s="234">
        <v>27</v>
      </c>
      <c r="K38" s="234">
        <v>30</v>
      </c>
      <c r="L38" s="105">
        <v>122</v>
      </c>
      <c r="M38" s="109">
        <v>30.5</v>
      </c>
      <c r="N38" s="104">
        <v>38</v>
      </c>
      <c r="O38" s="189">
        <v>4</v>
      </c>
      <c r="P38" s="186">
        <v>6</v>
      </c>
      <c r="Q38" s="184">
        <v>2</v>
      </c>
    </row>
    <row r="39" spans="1:17" ht="12.75" customHeight="1">
      <c r="A39" s="63">
        <v>37</v>
      </c>
      <c r="B39" s="226" t="s">
        <v>187</v>
      </c>
      <c r="C39" s="227" t="s">
        <v>138</v>
      </c>
      <c r="D39" s="228" t="s">
        <v>94</v>
      </c>
      <c r="E39" s="229">
        <v>1150</v>
      </c>
      <c r="F39" s="230" t="s">
        <v>89</v>
      </c>
      <c r="G39" s="231">
        <v>4</v>
      </c>
      <c r="H39" s="232">
        <v>40</v>
      </c>
      <c r="I39" s="233">
        <v>26</v>
      </c>
      <c r="J39" s="234">
        <v>30</v>
      </c>
      <c r="K39" s="234">
        <v>29</v>
      </c>
      <c r="L39" s="105">
        <v>125</v>
      </c>
      <c r="M39" s="109">
        <v>31.25</v>
      </c>
      <c r="N39" s="104">
        <v>35</v>
      </c>
      <c r="O39" s="189">
        <v>4</v>
      </c>
      <c r="P39" s="186">
        <v>14</v>
      </c>
      <c r="Q39" s="184">
        <v>1</v>
      </c>
    </row>
    <row r="40" spans="1:17" ht="12.75" customHeight="1">
      <c r="A40" s="63">
        <v>38</v>
      </c>
      <c r="B40" s="226" t="s">
        <v>194</v>
      </c>
      <c r="C40" s="227" t="s">
        <v>135</v>
      </c>
      <c r="D40" s="228" t="s">
        <v>105</v>
      </c>
      <c r="E40" s="229">
        <v>1284</v>
      </c>
      <c r="F40" s="230" t="s">
        <v>392</v>
      </c>
      <c r="G40" s="231">
        <v>3</v>
      </c>
      <c r="H40" s="232">
        <v>27</v>
      </c>
      <c r="I40" s="233">
        <v>37</v>
      </c>
      <c r="J40" s="234">
        <v>34</v>
      </c>
      <c r="K40" s="234">
        <v>27</v>
      </c>
      <c r="L40" s="105">
        <v>125</v>
      </c>
      <c r="M40" s="109">
        <v>31.25</v>
      </c>
      <c r="N40" s="104">
        <v>35</v>
      </c>
      <c r="O40" s="189">
        <v>4</v>
      </c>
      <c r="P40" s="186">
        <v>10</v>
      </c>
      <c r="Q40" s="184">
        <v>7</v>
      </c>
    </row>
    <row r="41" spans="1:17" ht="12.75" customHeight="1">
      <c r="A41" s="63">
        <v>39</v>
      </c>
      <c r="B41" s="226" t="s">
        <v>426</v>
      </c>
      <c r="C41" s="227" t="s">
        <v>210</v>
      </c>
      <c r="D41" s="228" t="s">
        <v>94</v>
      </c>
      <c r="E41" s="229">
        <v>3276</v>
      </c>
      <c r="F41" s="230" t="s">
        <v>991</v>
      </c>
      <c r="G41" s="231">
        <v>3</v>
      </c>
      <c r="H41" s="232">
        <v>29</v>
      </c>
      <c r="I41" s="233">
        <v>32</v>
      </c>
      <c r="J41" s="234">
        <v>29</v>
      </c>
      <c r="K41" s="234">
        <v>36</v>
      </c>
      <c r="L41" s="105">
        <v>126</v>
      </c>
      <c r="M41" s="109">
        <v>31.5</v>
      </c>
      <c r="N41" s="104">
        <v>34</v>
      </c>
      <c r="O41" s="189">
        <v>4</v>
      </c>
      <c r="P41" s="186">
        <v>7</v>
      </c>
      <c r="Q41" s="184">
        <v>3</v>
      </c>
    </row>
    <row r="42" spans="1:17" ht="12.75" customHeight="1">
      <c r="A42" s="63">
        <v>40</v>
      </c>
      <c r="B42" s="226" t="s">
        <v>282</v>
      </c>
      <c r="C42" s="227" t="s">
        <v>91</v>
      </c>
      <c r="D42" s="228" t="s">
        <v>119</v>
      </c>
      <c r="E42" s="229">
        <v>3189</v>
      </c>
      <c r="F42" s="230" t="s">
        <v>395</v>
      </c>
      <c r="G42" s="231">
        <v>2</v>
      </c>
      <c r="H42" s="232">
        <v>39</v>
      </c>
      <c r="I42" s="233">
        <v>31</v>
      </c>
      <c r="J42" s="234">
        <v>30</v>
      </c>
      <c r="K42" s="234">
        <v>28</v>
      </c>
      <c r="L42" s="105">
        <v>128</v>
      </c>
      <c r="M42" s="109">
        <v>32</v>
      </c>
      <c r="N42" s="104">
        <v>32</v>
      </c>
      <c r="O42" s="189">
        <v>4</v>
      </c>
      <c r="P42" s="186">
        <v>11</v>
      </c>
      <c r="Q42" s="184">
        <v>1</v>
      </c>
    </row>
    <row r="43" spans="1:17" ht="12.75" customHeight="1">
      <c r="A43" s="63">
        <v>41</v>
      </c>
      <c r="B43" s="226" t="s">
        <v>193</v>
      </c>
      <c r="C43" s="227" t="s">
        <v>91</v>
      </c>
      <c r="D43" s="228" t="s">
        <v>92</v>
      </c>
      <c r="E43" s="229">
        <v>1278</v>
      </c>
      <c r="F43" s="230" t="s">
        <v>89</v>
      </c>
      <c r="G43" s="231">
        <v>3</v>
      </c>
      <c r="H43" s="232">
        <v>40</v>
      </c>
      <c r="I43" s="233">
        <v>27</v>
      </c>
      <c r="J43" s="234">
        <v>34</v>
      </c>
      <c r="K43" s="234">
        <v>32</v>
      </c>
      <c r="L43" s="105">
        <v>133</v>
      </c>
      <c r="M43" s="109">
        <v>33.25</v>
      </c>
      <c r="N43" s="104">
        <v>27</v>
      </c>
      <c r="O43" s="189">
        <v>4</v>
      </c>
      <c r="P43" s="186">
        <v>13</v>
      </c>
      <c r="Q43" s="184">
        <v>2</v>
      </c>
    </row>
    <row r="44" spans="1:17" ht="12.75" customHeight="1">
      <c r="A44" s="63">
        <v>42</v>
      </c>
      <c r="B44" s="226" t="s">
        <v>487</v>
      </c>
      <c r="C44" s="227" t="s">
        <v>81</v>
      </c>
      <c r="D44" s="228" t="s">
        <v>438</v>
      </c>
      <c r="E44" s="229">
        <v>3419</v>
      </c>
      <c r="F44" s="230" t="s">
        <v>424</v>
      </c>
      <c r="G44" s="231">
        <v>5</v>
      </c>
      <c r="H44" s="232">
        <v>33</v>
      </c>
      <c r="I44" s="233">
        <v>41</v>
      </c>
      <c r="J44" s="234">
        <v>41</v>
      </c>
      <c r="K44" s="234">
        <v>30</v>
      </c>
      <c r="L44" s="105">
        <v>145</v>
      </c>
      <c r="M44" s="109">
        <v>36.25</v>
      </c>
      <c r="N44" s="104">
        <v>15</v>
      </c>
      <c r="O44" s="189">
        <v>4</v>
      </c>
      <c r="P44" s="186">
        <v>11</v>
      </c>
      <c r="Q44" s="184">
        <v>8</v>
      </c>
    </row>
    <row r="45" spans="1:17" ht="12.75" customHeight="1">
      <c r="A45" s="63">
        <v>43</v>
      </c>
      <c r="B45" s="246" t="s">
        <v>990</v>
      </c>
      <c r="C45" s="247" t="s">
        <v>103</v>
      </c>
      <c r="D45" s="248" t="s">
        <v>476</v>
      </c>
      <c r="E45" s="249">
        <v>3521</v>
      </c>
      <c r="F45" s="250" t="s">
        <v>991</v>
      </c>
      <c r="G45" s="251">
        <v>0</v>
      </c>
      <c r="H45" s="252">
        <v>51</v>
      </c>
      <c r="I45" s="253">
        <v>51</v>
      </c>
      <c r="J45" s="254">
        <v>47</v>
      </c>
      <c r="K45" s="254">
        <v>49</v>
      </c>
      <c r="L45" s="255">
        <v>198</v>
      </c>
      <c r="M45" s="256">
        <v>49.5</v>
      </c>
      <c r="N45" s="257">
        <v>0</v>
      </c>
      <c r="O45" s="258">
        <v>4</v>
      </c>
      <c r="P45" s="259">
        <v>4</v>
      </c>
      <c r="Q45" s="260">
        <v>2</v>
      </c>
    </row>
    <row r="46" ht="12.75">
      <c r="G46" s="106"/>
    </row>
  </sheetData>
  <sheetProtection/>
  <conditionalFormatting sqref="E3:E39 F3:F45 B3:B45">
    <cfRule type="cellIs" priority="4" dxfId="5" operator="equal" stopIfTrue="1">
      <formula>"žá"</formula>
    </cfRule>
    <cfRule type="cellIs" priority="5" dxfId="4" operator="equal" stopIfTrue="1">
      <formula>"m"</formula>
    </cfRule>
    <cfRule type="cellIs" priority="6" dxfId="0" operator="equal" stopIfTrue="1">
      <formula>"ž"</formula>
    </cfRule>
  </conditionalFormatting>
  <conditionalFormatting sqref="H3:K45">
    <cfRule type="cellIs" priority="7" dxfId="2" operator="lessThan" stopIfTrue="1">
      <formula>30</formula>
    </cfRule>
    <cfRule type="cellIs" priority="8" dxfId="1" operator="between" stopIfTrue="1">
      <formula>30</formula>
      <formula>35</formula>
    </cfRule>
    <cfRule type="cellIs" priority="9" dxfId="0" operator="between" stopIfTrue="1">
      <formula>36</formula>
      <formula>39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28125" style="5" customWidth="1"/>
    <col min="2" max="2" width="13.28125" style="5" bestFit="1" customWidth="1"/>
    <col min="3" max="3" width="9.140625" style="5" customWidth="1"/>
    <col min="4" max="4" width="20.57421875" style="177" bestFit="1" customWidth="1"/>
    <col min="5" max="5" width="5.7109375" style="65" bestFit="1" customWidth="1"/>
    <col min="6" max="6" width="3.28125" style="64" bestFit="1" customWidth="1"/>
    <col min="7" max="7" width="3.28125" style="65" customWidth="1"/>
    <col min="8" max="11" width="3.8515625" style="65" customWidth="1"/>
    <col min="12" max="12" width="4.7109375" style="64" customWidth="1"/>
    <col min="13" max="13" width="5.57421875" style="71" bestFit="1" customWidth="1"/>
    <col min="14" max="14" width="4.7109375" style="5" customWidth="1"/>
    <col min="15" max="16" width="3.7109375" style="5" customWidth="1"/>
    <col min="17" max="16384" width="9.140625" style="5" customWidth="1"/>
  </cols>
  <sheetData>
    <row r="1" spans="1:16" ht="13.5" thickBot="1">
      <c r="A1" s="407" t="s">
        <v>978</v>
      </c>
      <c r="B1" s="408"/>
      <c r="C1" s="408"/>
      <c r="D1" s="194"/>
      <c r="E1" s="195"/>
      <c r="F1" s="196"/>
      <c r="G1" s="195"/>
      <c r="H1" s="195"/>
      <c r="I1" s="195"/>
      <c r="J1" s="195"/>
      <c r="K1" s="195"/>
      <c r="L1" s="196"/>
      <c r="M1" s="197"/>
      <c r="N1" s="193"/>
      <c r="O1" s="193"/>
      <c r="P1" s="193"/>
    </row>
    <row r="2" spans="1:16" s="190" customFormat="1" ht="15" customHeight="1" thickBot="1" thickTop="1">
      <c r="A2" s="201" t="s">
        <v>376</v>
      </c>
      <c r="B2" s="202" t="s">
        <v>56</v>
      </c>
      <c r="C2" s="202" t="s">
        <v>57</v>
      </c>
      <c r="D2" s="202" t="s">
        <v>377</v>
      </c>
      <c r="E2" s="202" t="s">
        <v>408</v>
      </c>
      <c r="F2" s="202" t="s">
        <v>409</v>
      </c>
      <c r="G2" s="203" t="s">
        <v>62</v>
      </c>
      <c r="H2" s="204" t="s">
        <v>972</v>
      </c>
      <c r="I2" s="202" t="s">
        <v>973</v>
      </c>
      <c r="J2" s="202" t="s">
        <v>974</v>
      </c>
      <c r="K2" s="202" t="s">
        <v>975</v>
      </c>
      <c r="L2" s="202" t="s">
        <v>410</v>
      </c>
      <c r="M2" s="202" t="s">
        <v>976</v>
      </c>
      <c r="N2" s="202" t="s">
        <v>368</v>
      </c>
      <c r="O2" s="202" t="s">
        <v>970</v>
      </c>
      <c r="P2" s="203" t="s">
        <v>971</v>
      </c>
    </row>
    <row r="3" spans="1:16" ht="13.5" thickTop="1">
      <c r="A3" s="205">
        <v>1</v>
      </c>
      <c r="B3" s="263" t="str">
        <f>IF(E3=0,".",VLOOKUP($E3,'databáze hráčů'!$B$3:$I$400,2,FALSE))</f>
        <v>Nečekal ml.</v>
      </c>
      <c r="C3" s="264" t="str">
        <f>IF($E3=0,".",VLOOKUP($E3,'databáze hráčů'!$B$3:$I$400,3,FALSE))</f>
        <v>František</v>
      </c>
      <c r="D3" s="265" t="str">
        <f>IF($E3=0,".",VLOOKUP($E3,'databáze hráčů'!$B$3:$I$400,7,FALSE))</f>
        <v>TJ MG Cheb, o.s.</v>
      </c>
      <c r="E3" s="266">
        <v>1249</v>
      </c>
      <c r="F3" s="267" t="str">
        <f>IF($E3=0,".",VLOOKUP($E3,'databáze hráčů'!$B$3:$I$400,4,FALSE))</f>
        <v>M</v>
      </c>
      <c r="G3" s="268">
        <f>IF($E3=0,".",VLOOKUP($E3,'databáze hráčů'!$B$3:$I$400,8,FALSE))</f>
        <v>1</v>
      </c>
      <c r="H3" s="269">
        <v>24</v>
      </c>
      <c r="I3" s="270">
        <v>21</v>
      </c>
      <c r="J3" s="271">
        <v>22</v>
      </c>
      <c r="K3" s="271">
        <v>23</v>
      </c>
      <c r="L3" s="310">
        <f aca="true" t="shared" si="0" ref="L3:L36">SUM(H3:K3)</f>
        <v>90</v>
      </c>
      <c r="M3" s="311">
        <f aca="true" t="shared" si="1" ref="M3:M36">+L3/COUNT(H3:K3)</f>
        <v>22.5</v>
      </c>
      <c r="N3" s="272">
        <v>70</v>
      </c>
      <c r="O3" s="273">
        <f aca="true" t="shared" si="2" ref="O3:O36">MAX($H3:$K3)-MIN($H3:$K3)</f>
        <v>3</v>
      </c>
      <c r="P3" s="208">
        <f>LARGE($H3:$K3,2)-SMALL($H3:$K3,2)</f>
        <v>1</v>
      </c>
    </row>
    <row r="4" spans="1:16" ht="12.75">
      <c r="A4" s="206">
        <v>2</v>
      </c>
      <c r="B4" s="226" t="str">
        <f>IF(E4=0,".",VLOOKUP($E4,'databáze hráčů'!$B$3:$I$400,2,FALSE))</f>
        <v>Benda</v>
      </c>
      <c r="C4" s="227" t="str">
        <f>IF($E4=0,".",VLOOKUP($E4,'databáze hráčů'!$B$3:$I$400,3,FALSE))</f>
        <v>Lumír</v>
      </c>
      <c r="D4" s="228" t="str">
        <f>IF($E4=0,".",VLOOKUP($E4,'databáze hráčů'!$B$3:$I$400,7,FALSE))</f>
        <v>MGC Plzeň</v>
      </c>
      <c r="E4" s="229">
        <v>746</v>
      </c>
      <c r="F4" s="230" t="str">
        <f>IF($E4=0,".",VLOOKUP($E4,'databáze hráčů'!$B$3:$I$400,4,FALSE))</f>
        <v>M</v>
      </c>
      <c r="G4" s="231">
        <f>IF($E4=0,".",VLOOKUP($E4,'databáze hráčů'!$B$3:$I$400,8,FALSE))</f>
        <v>1</v>
      </c>
      <c r="H4" s="232">
        <v>26</v>
      </c>
      <c r="I4" s="233">
        <v>25</v>
      </c>
      <c r="J4" s="234">
        <v>23</v>
      </c>
      <c r="K4" s="234">
        <v>20</v>
      </c>
      <c r="L4" s="103">
        <f t="shared" si="0"/>
        <v>94</v>
      </c>
      <c r="M4" s="108">
        <f t="shared" si="1"/>
        <v>23.5</v>
      </c>
      <c r="N4" s="261">
        <v>66</v>
      </c>
      <c r="O4" s="191">
        <f t="shared" si="2"/>
        <v>6</v>
      </c>
      <c r="P4" s="209">
        <f aca="true" t="shared" si="3" ref="P4:P36">LARGE($H4:$K4,2)-SMALL($H4:$K4,2)</f>
        <v>2</v>
      </c>
    </row>
    <row r="5" spans="1:16" ht="12.75">
      <c r="A5" s="206">
        <v>3</v>
      </c>
      <c r="B5" s="226" t="str">
        <f>IF(E5=0,".",VLOOKUP($E5,'databáze hráčů'!$B$3:$I$400,2,FALSE))</f>
        <v>Míka</v>
      </c>
      <c r="C5" s="227" t="str">
        <f>IF($E5=0,".",VLOOKUP($E5,'databáze hráčů'!$B$3:$I$400,3,FALSE))</f>
        <v>Jiří</v>
      </c>
      <c r="D5" s="228" t="str">
        <f>IF($E5=0,".",VLOOKUP($E5,'databáze hráčů'!$B$3:$I$400,7,FALSE))</f>
        <v>MGC Plzeň</v>
      </c>
      <c r="E5" s="229">
        <v>2164</v>
      </c>
      <c r="F5" s="230" t="str">
        <f>IF($E5=0,".",VLOOKUP($E5,'databáze hráčů'!$B$3:$I$400,4,FALSE))</f>
        <v>M</v>
      </c>
      <c r="G5" s="231">
        <f>IF($E5=0,".",VLOOKUP($E5,'databáze hráčů'!$B$3:$I$400,8,FALSE))</f>
        <v>1</v>
      </c>
      <c r="H5" s="232">
        <v>25</v>
      </c>
      <c r="I5" s="233">
        <v>24</v>
      </c>
      <c r="J5" s="234">
        <v>24</v>
      </c>
      <c r="K5" s="234">
        <v>22</v>
      </c>
      <c r="L5" s="105">
        <f t="shared" si="0"/>
        <v>95</v>
      </c>
      <c r="M5" s="109">
        <f t="shared" si="1"/>
        <v>23.75</v>
      </c>
      <c r="N5" s="261">
        <v>65</v>
      </c>
      <c r="O5" s="191">
        <f t="shared" si="2"/>
        <v>3</v>
      </c>
      <c r="P5" s="209">
        <f t="shared" si="3"/>
        <v>0</v>
      </c>
    </row>
    <row r="6" spans="1:16" ht="12.75">
      <c r="A6" s="206">
        <v>4</v>
      </c>
      <c r="B6" s="226" t="str">
        <f>IF(E6=0,".",VLOOKUP($E6,'databáze hráčů'!$B$3:$I$400,2,FALSE))</f>
        <v>Bireš</v>
      </c>
      <c r="C6" s="227" t="str">
        <f>IF($E6=0,".",VLOOKUP($E6,'databáze hráčů'!$B$3:$I$400,3,FALSE))</f>
        <v>Jan</v>
      </c>
      <c r="D6" s="228" t="str">
        <f>IF($E6=0,".",VLOOKUP($E6,'databáze hráčů'!$B$3:$I$400,7,FALSE))</f>
        <v>SK GC Františkovy Lázně</v>
      </c>
      <c r="E6" s="229">
        <v>652</v>
      </c>
      <c r="F6" s="230" t="str">
        <f>IF($E6=0,".",VLOOKUP($E6,'databáze hráčů'!$B$3:$I$400,4,FALSE))</f>
        <v>S</v>
      </c>
      <c r="G6" s="231" t="str">
        <f>IF($E6=0,".",VLOOKUP($E6,'databáze hráčů'!$B$3:$I$400,8,FALSE))</f>
        <v>M</v>
      </c>
      <c r="H6" s="232">
        <v>23</v>
      </c>
      <c r="I6" s="233">
        <v>22</v>
      </c>
      <c r="J6" s="234">
        <v>27</v>
      </c>
      <c r="K6" s="234">
        <v>27</v>
      </c>
      <c r="L6" s="105">
        <f t="shared" si="0"/>
        <v>99</v>
      </c>
      <c r="M6" s="109">
        <f t="shared" si="1"/>
        <v>24.75</v>
      </c>
      <c r="N6" s="262">
        <v>61</v>
      </c>
      <c r="O6" s="192">
        <f t="shared" si="2"/>
        <v>5</v>
      </c>
      <c r="P6" s="210">
        <f t="shared" si="3"/>
        <v>4</v>
      </c>
    </row>
    <row r="7" spans="1:16" ht="12.75">
      <c r="A7" s="206">
        <v>5</v>
      </c>
      <c r="B7" s="226" t="str">
        <f>IF(E7=0,".",VLOOKUP($E7,'databáze hráčů'!$B$3:$I$400,2,FALSE))</f>
        <v>Souček</v>
      </c>
      <c r="C7" s="227" t="str">
        <f>IF($E7=0,".",VLOOKUP($E7,'databáze hráčů'!$B$3:$I$400,3,FALSE))</f>
        <v>Milan</v>
      </c>
      <c r="D7" s="228" t="str">
        <f>IF($E7=0,".",VLOOKUP($E7,'databáze hráčů'!$B$3:$I$400,7,FALSE))</f>
        <v>GC 85 Rakovník</v>
      </c>
      <c r="E7" s="229">
        <v>1101</v>
      </c>
      <c r="F7" s="230" t="str">
        <f>IF($E7=0,".",VLOOKUP($E7,'databáze hráčů'!$B$3:$I$400,4,FALSE))</f>
        <v>S</v>
      </c>
      <c r="G7" s="231" t="str">
        <f>IF($E7=0,".",VLOOKUP($E7,'databáze hráčů'!$B$3:$I$400,8,FALSE))</f>
        <v>M</v>
      </c>
      <c r="H7" s="232">
        <v>28</v>
      </c>
      <c r="I7" s="233">
        <v>23</v>
      </c>
      <c r="J7" s="234">
        <v>26</v>
      </c>
      <c r="K7" s="234">
        <v>23</v>
      </c>
      <c r="L7" s="105">
        <f t="shared" si="0"/>
        <v>100</v>
      </c>
      <c r="M7" s="109">
        <f t="shared" si="1"/>
        <v>25</v>
      </c>
      <c r="N7" s="262">
        <v>60</v>
      </c>
      <c r="O7" s="192">
        <f t="shared" si="2"/>
        <v>5</v>
      </c>
      <c r="P7" s="210">
        <f t="shared" si="3"/>
        <v>3</v>
      </c>
    </row>
    <row r="8" spans="1:16" ht="12.75">
      <c r="A8" s="206">
        <v>6</v>
      </c>
      <c r="B8" s="226" t="str">
        <f>IF(E8=0,".",VLOOKUP($E8,'databáze hráčů'!$B$3:$I$400,2,FALSE))</f>
        <v>Kratochvíl</v>
      </c>
      <c r="C8" s="227" t="str">
        <f>IF($E8=0,".",VLOOKUP($E8,'databáze hráčů'!$B$3:$I$400,3,FALSE))</f>
        <v>Jaroslav</v>
      </c>
      <c r="D8" s="228" t="str">
        <f>IF($E8=0,".",VLOOKUP($E8,'databáze hráčů'!$B$3:$I$400,7,FALSE))</f>
        <v>SK GC Františkovy Lázně</v>
      </c>
      <c r="E8" s="229">
        <v>235</v>
      </c>
      <c r="F8" s="230" t="str">
        <f>IF($E8=0,".",VLOOKUP($E8,'databáze hráčů'!$B$3:$I$400,4,FALSE))</f>
        <v>S2</v>
      </c>
      <c r="G8" s="231">
        <f>IF($E8=0,".",VLOOKUP($E8,'databáze hráčů'!$B$3:$I$400,8,FALSE))</f>
        <v>2</v>
      </c>
      <c r="H8" s="232">
        <v>28</v>
      </c>
      <c r="I8" s="233">
        <v>28</v>
      </c>
      <c r="J8" s="234">
        <v>24</v>
      </c>
      <c r="K8" s="234">
        <v>22</v>
      </c>
      <c r="L8" s="103">
        <f t="shared" si="0"/>
        <v>102</v>
      </c>
      <c r="M8" s="108">
        <f t="shared" si="1"/>
        <v>25.5</v>
      </c>
      <c r="N8" s="104">
        <v>58</v>
      </c>
      <c r="O8" s="192">
        <f t="shared" si="2"/>
        <v>6</v>
      </c>
      <c r="P8" s="210">
        <f t="shared" si="3"/>
        <v>4</v>
      </c>
    </row>
    <row r="9" spans="1:16" ht="12.75">
      <c r="A9" s="206">
        <v>7</v>
      </c>
      <c r="B9" s="226" t="str">
        <f>IF(E9=0,".",VLOOKUP($E9,'databáze hráčů'!$B$3:$I$400,2,FALSE))</f>
        <v>Hála</v>
      </c>
      <c r="C9" s="227" t="str">
        <f>IF($E9=0,".",VLOOKUP($E9,'databáze hráčů'!$B$3:$I$400,3,FALSE))</f>
        <v>Jan</v>
      </c>
      <c r="D9" s="228" t="str">
        <f>IF($E9=0,".",VLOOKUP($E9,'databáze hráčů'!$B$3:$I$400,7,FALSE))</f>
        <v>SK GC Františkovy Lázně</v>
      </c>
      <c r="E9" s="229">
        <v>230</v>
      </c>
      <c r="F9" s="230" t="str">
        <f>IF($E9=0,".",VLOOKUP($E9,'databáze hráčů'!$B$3:$I$400,4,FALSE))</f>
        <v>S2</v>
      </c>
      <c r="G9" s="231">
        <f>IF($E9=0,".",VLOOKUP($E9,'databáze hráčů'!$B$3:$I$400,8,FALSE))</f>
        <v>1</v>
      </c>
      <c r="H9" s="232">
        <v>25</v>
      </c>
      <c r="I9" s="233">
        <v>31</v>
      </c>
      <c r="J9" s="234">
        <v>25</v>
      </c>
      <c r="K9" s="234">
        <v>23</v>
      </c>
      <c r="L9" s="105">
        <f t="shared" si="0"/>
        <v>104</v>
      </c>
      <c r="M9" s="109">
        <f t="shared" si="1"/>
        <v>26</v>
      </c>
      <c r="N9" s="104">
        <v>56</v>
      </c>
      <c r="O9" s="192">
        <f t="shared" si="2"/>
        <v>8</v>
      </c>
      <c r="P9" s="210">
        <f t="shared" si="3"/>
        <v>0</v>
      </c>
    </row>
    <row r="10" spans="1:16" ht="12.75">
      <c r="A10" s="206">
        <v>8</v>
      </c>
      <c r="B10" s="226" t="str">
        <f>IF(E10=0,".",VLOOKUP($E10,'databáze hráčů'!$B$3:$I$400,2,FALSE))</f>
        <v>Fiedler</v>
      </c>
      <c r="C10" s="227" t="str">
        <f>IF($E10=0,".",VLOOKUP($E10,'databáze hráčů'!$B$3:$I$400,3,FALSE))</f>
        <v>Vladimír</v>
      </c>
      <c r="D10" s="228" t="str">
        <f>IF($E10=0,".",VLOOKUP($E10,'databáze hráčů'!$B$3:$I$400,7,FALSE))</f>
        <v>SK GC Františkovy Lázně</v>
      </c>
      <c r="E10" s="229">
        <v>1416</v>
      </c>
      <c r="F10" s="230" t="str">
        <f>IF($E10=0,".",VLOOKUP($E10,'databáze hráčů'!$B$3:$I$400,4,FALSE))</f>
        <v>M</v>
      </c>
      <c r="G10" s="231">
        <f>IF($E10=0,".",VLOOKUP($E10,'databáze hráčů'!$B$3:$I$400,8,FALSE))</f>
        <v>2</v>
      </c>
      <c r="H10" s="232">
        <v>24</v>
      </c>
      <c r="I10" s="233">
        <v>29</v>
      </c>
      <c r="J10" s="234">
        <v>26</v>
      </c>
      <c r="K10" s="234">
        <v>26</v>
      </c>
      <c r="L10" s="105">
        <f t="shared" si="0"/>
        <v>105</v>
      </c>
      <c r="M10" s="109">
        <f t="shared" si="1"/>
        <v>26.25</v>
      </c>
      <c r="N10" s="104">
        <v>55</v>
      </c>
      <c r="O10" s="192">
        <f t="shared" si="2"/>
        <v>5</v>
      </c>
      <c r="P10" s="210">
        <f t="shared" si="3"/>
        <v>0</v>
      </c>
    </row>
    <row r="11" spans="1:16" ht="12.75">
      <c r="A11" s="206">
        <v>9</v>
      </c>
      <c r="B11" s="226" t="str">
        <f>IF(E11=0,".",VLOOKUP($E11,'databáze hráčů'!$B$3:$I$400,2,FALSE))</f>
        <v>Květoň</v>
      </c>
      <c r="C11" s="227" t="str">
        <f>IF($E11=0,".",VLOOKUP($E11,'databáze hráčů'!$B$3:$I$400,3,FALSE))</f>
        <v>Petr</v>
      </c>
      <c r="D11" s="228" t="str">
        <f>IF($E11=0,".",VLOOKUP($E11,'databáze hráčů'!$B$3:$I$400,7,FALSE))</f>
        <v>MGC Plzeň</v>
      </c>
      <c r="E11" s="229">
        <v>3319</v>
      </c>
      <c r="F11" s="230" t="str">
        <f>IF($E11=0,".",VLOOKUP($E11,'databáze hráčů'!$B$3:$I$400,4,FALSE))</f>
        <v>M</v>
      </c>
      <c r="G11" s="231">
        <f>IF($E11=0,".",VLOOKUP($E11,'databáze hráčů'!$B$3:$I$400,8,FALSE))</f>
        <v>2</v>
      </c>
      <c r="H11" s="232">
        <v>26</v>
      </c>
      <c r="I11" s="233">
        <v>30</v>
      </c>
      <c r="J11" s="234">
        <v>25</v>
      </c>
      <c r="K11" s="234">
        <v>25</v>
      </c>
      <c r="L11" s="105">
        <f t="shared" si="0"/>
        <v>106</v>
      </c>
      <c r="M11" s="109">
        <f t="shared" si="1"/>
        <v>26.5</v>
      </c>
      <c r="N11" s="104">
        <v>54</v>
      </c>
      <c r="O11" s="192">
        <f t="shared" si="2"/>
        <v>5</v>
      </c>
      <c r="P11" s="210">
        <f t="shared" si="3"/>
        <v>1</v>
      </c>
    </row>
    <row r="12" spans="1:16" ht="12.75">
      <c r="A12" s="206">
        <v>10</v>
      </c>
      <c r="B12" s="226" t="str">
        <f>IF(E12=0,".",VLOOKUP($E12,'databáze hráčů'!$B$3:$I$400,2,FALSE))</f>
        <v>Kropáček</v>
      </c>
      <c r="C12" s="227" t="str">
        <f>IF($E12=0,".",VLOOKUP($E12,'databáze hráčů'!$B$3:$I$400,3,FALSE))</f>
        <v>Václav</v>
      </c>
      <c r="D12" s="228" t="str">
        <f>IF($E12=0,".",VLOOKUP($E12,'databáze hráčů'!$B$3:$I$400,7,FALSE))</f>
        <v>GC 85 Rakovník</v>
      </c>
      <c r="E12" s="229">
        <v>202</v>
      </c>
      <c r="F12" s="230" t="str">
        <f>IF($E12=0,".",VLOOKUP($E12,'databáze hráčů'!$B$3:$I$400,4,FALSE))</f>
        <v>S</v>
      </c>
      <c r="G12" s="231">
        <f>IF($E12=0,".",VLOOKUP($E12,'databáze hráčů'!$B$3:$I$400,8,FALSE))</f>
        <v>1</v>
      </c>
      <c r="H12" s="232">
        <v>24</v>
      </c>
      <c r="I12" s="233">
        <v>24</v>
      </c>
      <c r="J12" s="234">
        <v>29</v>
      </c>
      <c r="K12" s="234">
        <v>29</v>
      </c>
      <c r="L12" s="105">
        <f t="shared" si="0"/>
        <v>106</v>
      </c>
      <c r="M12" s="109">
        <f t="shared" si="1"/>
        <v>26.5</v>
      </c>
      <c r="N12" s="104">
        <v>54</v>
      </c>
      <c r="O12" s="192">
        <f t="shared" si="2"/>
        <v>5</v>
      </c>
      <c r="P12" s="210">
        <f t="shared" si="3"/>
        <v>5</v>
      </c>
    </row>
    <row r="13" spans="1:16" ht="12.75">
      <c r="A13" s="206">
        <v>11</v>
      </c>
      <c r="B13" s="226" t="str">
        <f>IF(E13=0,".",VLOOKUP($E13,'databáze hráčů'!$B$3:$I$400,2,FALSE))</f>
        <v>Lisa ml.</v>
      </c>
      <c r="C13" s="227" t="str">
        <f>IF($E13=0,".",VLOOKUP($E13,'databáze hráčů'!$B$3:$I$400,3,FALSE))</f>
        <v>Miroslav</v>
      </c>
      <c r="D13" s="228" t="str">
        <f>IF($E13=0,".",VLOOKUP($E13,'databáze hráčů'!$B$3:$I$400,7,FALSE))</f>
        <v>SKDG Jesenice</v>
      </c>
      <c r="E13" s="229">
        <v>1113</v>
      </c>
      <c r="F13" s="230" t="str">
        <f>IF($E13=0,".",VLOOKUP($E13,'databáze hráčů'!$B$3:$I$400,4,FALSE))</f>
        <v>M</v>
      </c>
      <c r="G13" s="231">
        <f>IF($E13=0,".",VLOOKUP($E13,'databáze hráčů'!$B$3:$I$400,8,FALSE))</f>
        <v>3</v>
      </c>
      <c r="H13" s="232">
        <v>29</v>
      </c>
      <c r="I13" s="233">
        <v>27</v>
      </c>
      <c r="J13" s="234">
        <v>28</v>
      </c>
      <c r="K13" s="234">
        <v>25</v>
      </c>
      <c r="L13" s="105">
        <f t="shared" si="0"/>
        <v>109</v>
      </c>
      <c r="M13" s="109">
        <f t="shared" si="1"/>
        <v>27.25</v>
      </c>
      <c r="N13" s="104">
        <v>51</v>
      </c>
      <c r="O13" s="192">
        <f t="shared" si="2"/>
        <v>4</v>
      </c>
      <c r="P13" s="210">
        <f t="shared" si="3"/>
        <v>1</v>
      </c>
    </row>
    <row r="14" spans="1:16" ht="12.75">
      <c r="A14" s="206">
        <v>12</v>
      </c>
      <c r="B14" s="226" t="str">
        <f>IF(E14=0,".",VLOOKUP($E14,'databáze hráčů'!$B$3:$I$400,2,FALSE))</f>
        <v>Soustružník</v>
      </c>
      <c r="C14" s="227" t="str">
        <f>IF($E14=0,".",VLOOKUP($E14,'databáze hráčů'!$B$3:$I$400,3,FALSE))</f>
        <v>Karel</v>
      </c>
      <c r="D14" s="228" t="str">
        <f>IF($E14=0,".",VLOOKUP($E14,'databáze hráčů'!$B$3:$I$400,7,FALSE))</f>
        <v>TJ MTG Hraničář Cheb</v>
      </c>
      <c r="E14" s="229">
        <v>2472</v>
      </c>
      <c r="F14" s="230" t="str">
        <f>IF($E14=0,".",VLOOKUP($E14,'databáze hráčů'!$B$3:$I$400,4,FALSE))</f>
        <v>S2</v>
      </c>
      <c r="G14" s="231">
        <f>IF($E14=0,".",VLOOKUP($E14,'databáze hráčů'!$B$3:$I$400,8,FALSE))</f>
        <v>2</v>
      </c>
      <c r="H14" s="232">
        <v>28</v>
      </c>
      <c r="I14" s="233">
        <v>28</v>
      </c>
      <c r="J14" s="234">
        <v>28</v>
      </c>
      <c r="K14" s="234">
        <v>26</v>
      </c>
      <c r="L14" s="105">
        <f t="shared" si="0"/>
        <v>110</v>
      </c>
      <c r="M14" s="109">
        <f t="shared" si="1"/>
        <v>27.5</v>
      </c>
      <c r="N14" s="104">
        <v>50</v>
      </c>
      <c r="O14" s="192">
        <f t="shared" si="2"/>
        <v>2</v>
      </c>
      <c r="P14" s="210">
        <f t="shared" si="3"/>
        <v>0</v>
      </c>
    </row>
    <row r="15" spans="1:16" ht="12.75">
      <c r="A15" s="206">
        <v>13</v>
      </c>
      <c r="B15" s="226" t="str">
        <f>IF(E15=0,".",VLOOKUP($E15,'databáze hráčů'!$B$3:$I$400,2,FALSE))</f>
        <v>Emmer</v>
      </c>
      <c r="C15" s="227" t="str">
        <f>IF($E15=0,".",VLOOKUP($E15,'databáze hráčů'!$B$3:$I$400,3,FALSE))</f>
        <v>Tomáš</v>
      </c>
      <c r="D15" s="228" t="str">
        <f>IF($E15=0,".",VLOOKUP($E15,'databáze hráčů'!$B$3:$I$400,7,FALSE))</f>
        <v>MGC Plzeň</v>
      </c>
      <c r="E15" s="229">
        <v>2932</v>
      </c>
      <c r="F15" s="230" t="str">
        <f>IF($E15=0,".",VLOOKUP($E15,'databáze hráčů'!$B$3:$I$400,4,FALSE))</f>
        <v>M</v>
      </c>
      <c r="G15" s="231">
        <f>IF($E15=0,".",VLOOKUP($E15,'databáze hráčů'!$B$3:$I$400,8,FALSE))</f>
        <v>4</v>
      </c>
      <c r="H15" s="232">
        <v>27</v>
      </c>
      <c r="I15" s="233">
        <v>26</v>
      </c>
      <c r="J15" s="234">
        <v>25</v>
      </c>
      <c r="K15" s="234">
        <v>32</v>
      </c>
      <c r="L15" s="105">
        <f t="shared" si="0"/>
        <v>110</v>
      </c>
      <c r="M15" s="109">
        <f t="shared" si="1"/>
        <v>27.5</v>
      </c>
      <c r="N15" s="104">
        <v>50</v>
      </c>
      <c r="O15" s="192">
        <f t="shared" si="2"/>
        <v>7</v>
      </c>
      <c r="P15" s="210">
        <f t="shared" si="3"/>
        <v>1</v>
      </c>
    </row>
    <row r="16" spans="1:16" ht="12.75">
      <c r="A16" s="206">
        <v>14</v>
      </c>
      <c r="B16" s="226" t="str">
        <f>IF(E16=0,".",VLOOKUP($E16,'databáze hráčů'!$B$3:$I$400,2,FALSE))</f>
        <v>Malárik</v>
      </c>
      <c r="C16" s="227" t="str">
        <f>IF($E16=0,".",VLOOKUP($E16,'databáze hráčů'!$B$3:$I$400,3,FALSE))</f>
        <v>Michal</v>
      </c>
      <c r="D16" s="228" t="str">
        <f>IF($E16=0,".",VLOOKUP($E16,'databáze hráčů'!$B$3:$I$400,7,FALSE))</f>
        <v>SK GC Františkovy lázně</v>
      </c>
      <c r="E16" s="229">
        <v>3475</v>
      </c>
      <c r="F16" s="230" t="str">
        <f>IF($E16=0,".",VLOOKUP($E16,'databáze hráčů'!$B$3:$I$400,4,FALSE))</f>
        <v>Jz</v>
      </c>
      <c r="G16" s="231">
        <f>IF($E16=0,".",VLOOKUP($E16,'databáze hráčů'!$B$3:$I$400,8,FALSE))</f>
        <v>1</v>
      </c>
      <c r="H16" s="232">
        <v>27</v>
      </c>
      <c r="I16" s="233">
        <v>23</v>
      </c>
      <c r="J16" s="234">
        <v>28</v>
      </c>
      <c r="K16" s="234">
        <v>32</v>
      </c>
      <c r="L16" s="105">
        <f t="shared" si="0"/>
        <v>110</v>
      </c>
      <c r="M16" s="109">
        <f t="shared" si="1"/>
        <v>27.5</v>
      </c>
      <c r="N16" s="104">
        <v>50</v>
      </c>
      <c r="O16" s="192">
        <f t="shared" si="2"/>
        <v>9</v>
      </c>
      <c r="P16" s="210">
        <f t="shared" si="3"/>
        <v>1</v>
      </c>
    </row>
    <row r="17" spans="1:16" ht="12.75">
      <c r="A17" s="206">
        <v>15</v>
      </c>
      <c r="B17" s="226" t="str">
        <f>IF(E17=0,".",VLOOKUP($E17,'databáze hráčů'!$B$3:$I$400,2,FALSE))</f>
        <v>Adam</v>
      </c>
      <c r="C17" s="227" t="str">
        <f>IF($E17=0,".",VLOOKUP($E17,'databáze hráčů'!$B$3:$I$400,3,FALSE))</f>
        <v>Jaroslav</v>
      </c>
      <c r="D17" s="228" t="str">
        <f>IF($E17=0,".",VLOOKUP($E17,'databáze hráčů'!$B$3:$I$400,7,FALSE))</f>
        <v>MGC Plzeň</v>
      </c>
      <c r="E17" s="229">
        <v>1450</v>
      </c>
      <c r="F17" s="230" t="str">
        <f>IF($E17=0,".",VLOOKUP($E17,'databáze hráčů'!$B$3:$I$400,4,FALSE))</f>
        <v>M</v>
      </c>
      <c r="G17" s="231">
        <f>IF($E17=0,".",VLOOKUP($E17,'databáze hráčů'!$B$3:$I$400,8,FALSE))</f>
        <v>2</v>
      </c>
      <c r="H17" s="232">
        <v>29</v>
      </c>
      <c r="I17" s="233">
        <v>27</v>
      </c>
      <c r="J17" s="234">
        <v>26</v>
      </c>
      <c r="K17" s="234">
        <v>29</v>
      </c>
      <c r="L17" s="105">
        <f t="shared" si="0"/>
        <v>111</v>
      </c>
      <c r="M17" s="109">
        <f t="shared" si="1"/>
        <v>27.75</v>
      </c>
      <c r="N17" s="104">
        <v>49</v>
      </c>
      <c r="O17" s="192">
        <f t="shared" si="2"/>
        <v>3</v>
      </c>
      <c r="P17" s="210">
        <f t="shared" si="3"/>
        <v>2</v>
      </c>
    </row>
    <row r="18" spans="1:16" ht="12.75">
      <c r="A18" s="206">
        <v>16</v>
      </c>
      <c r="B18" s="226" t="str">
        <f>IF(E18=0,".",VLOOKUP($E18,'databáze hráčů'!$B$3:$I$400,2,FALSE))</f>
        <v>Vitner</v>
      </c>
      <c r="C18" s="227" t="str">
        <f>IF($E18=0,".",VLOOKUP($E18,'databáze hráčů'!$B$3:$I$400,3,FALSE))</f>
        <v>Václav</v>
      </c>
      <c r="D18" s="228" t="str">
        <f>IF($E18=0,".",VLOOKUP($E18,'databáze hráčů'!$B$3:$I$400,7,FALSE))</f>
        <v>GC 85 Rakovník</v>
      </c>
      <c r="E18" s="229">
        <v>1134</v>
      </c>
      <c r="F18" s="230" t="str">
        <f>IF($E18=0,".",VLOOKUP($E18,'databáze hráčů'!$B$3:$I$400,4,FALSE))</f>
        <v>S</v>
      </c>
      <c r="G18" s="231">
        <f>IF($E18=0,".",VLOOKUP($E18,'databáze hráčů'!$B$3:$I$400,8,FALSE))</f>
        <v>1</v>
      </c>
      <c r="H18" s="232">
        <v>27</v>
      </c>
      <c r="I18" s="233">
        <v>30</v>
      </c>
      <c r="J18" s="234">
        <v>29</v>
      </c>
      <c r="K18" s="234">
        <v>26</v>
      </c>
      <c r="L18" s="105">
        <f t="shared" si="0"/>
        <v>112</v>
      </c>
      <c r="M18" s="109">
        <f t="shared" si="1"/>
        <v>28</v>
      </c>
      <c r="N18" s="104">
        <v>48</v>
      </c>
      <c r="O18" s="192">
        <f t="shared" si="2"/>
        <v>4</v>
      </c>
      <c r="P18" s="210">
        <f t="shared" si="3"/>
        <v>2</v>
      </c>
    </row>
    <row r="19" spans="1:16" ht="12.75">
      <c r="A19" s="206">
        <v>17</v>
      </c>
      <c r="B19" s="226" t="str">
        <f>IF(E19=0,".",VLOOKUP($E19,'databáze hráčů'!$B$3:$I$400,2,FALSE))</f>
        <v>Rendl</v>
      </c>
      <c r="C19" s="227" t="str">
        <f>IF($E19=0,".",VLOOKUP($E19,'databáze hráčů'!$B$3:$I$400,3,FALSE))</f>
        <v>Aleš</v>
      </c>
      <c r="D19" s="228" t="str">
        <f>IF($E19=0,".",VLOOKUP($E19,'databáze hráčů'!$B$3:$I$400,7,FALSE))</f>
        <v>SK GC Františkovy Lázně</v>
      </c>
      <c r="E19" s="229">
        <v>2106</v>
      </c>
      <c r="F19" s="230" t="str">
        <f>IF($E19=0,".",VLOOKUP($E19,'databáze hráčů'!$B$3:$I$400,4,FALSE))</f>
        <v>M</v>
      </c>
      <c r="G19" s="231">
        <f>IF($E19=0,".",VLOOKUP($E19,'databáze hráčů'!$B$3:$I$400,8,FALSE))</f>
        <v>2</v>
      </c>
      <c r="H19" s="232">
        <v>27</v>
      </c>
      <c r="I19" s="233">
        <v>30</v>
      </c>
      <c r="J19" s="234">
        <v>29</v>
      </c>
      <c r="K19" s="234">
        <v>26</v>
      </c>
      <c r="L19" s="105">
        <f t="shared" si="0"/>
        <v>112</v>
      </c>
      <c r="M19" s="109">
        <f t="shared" si="1"/>
        <v>28</v>
      </c>
      <c r="N19" s="104">
        <v>48</v>
      </c>
      <c r="O19" s="192">
        <f t="shared" si="2"/>
        <v>4</v>
      </c>
      <c r="P19" s="210">
        <f t="shared" si="3"/>
        <v>2</v>
      </c>
    </row>
    <row r="20" spans="1:16" ht="12.75">
      <c r="A20" s="206">
        <v>18</v>
      </c>
      <c r="B20" s="226" t="str">
        <f>IF(E20=0,".",VLOOKUP($E20,'databáze hráčů'!$B$3:$I$400,2,FALSE))</f>
        <v>Škaloud</v>
      </c>
      <c r="C20" s="227" t="str">
        <f>IF($E20=0,".",VLOOKUP($E20,'databáze hráčů'!$B$3:$I$400,3,FALSE))</f>
        <v>Ondřej</v>
      </c>
      <c r="D20" s="228" t="str">
        <f>IF($E20=0,".",VLOOKUP($E20,'databáze hráčů'!$B$3:$I$400,7,FALSE))</f>
        <v>GC 85 Rakovník</v>
      </c>
      <c r="E20" s="229">
        <v>2857</v>
      </c>
      <c r="F20" s="230" t="str">
        <f>IF($E20=0,".",VLOOKUP($E20,'databáze hráčů'!$B$3:$I$400,4,FALSE))</f>
        <v>Jz</v>
      </c>
      <c r="G20" s="231">
        <f>IF($E20=0,".",VLOOKUP($E20,'databáze hráčů'!$B$3:$I$400,8,FALSE))</f>
        <v>1</v>
      </c>
      <c r="H20" s="232">
        <v>33</v>
      </c>
      <c r="I20" s="233">
        <v>27</v>
      </c>
      <c r="J20" s="234">
        <v>26</v>
      </c>
      <c r="K20" s="234">
        <v>27</v>
      </c>
      <c r="L20" s="105">
        <f t="shared" si="0"/>
        <v>113</v>
      </c>
      <c r="M20" s="109">
        <f t="shared" si="1"/>
        <v>28.25</v>
      </c>
      <c r="N20" s="104">
        <v>47</v>
      </c>
      <c r="O20" s="192">
        <f t="shared" si="2"/>
        <v>7</v>
      </c>
      <c r="P20" s="210">
        <f t="shared" si="3"/>
        <v>0</v>
      </c>
    </row>
    <row r="21" spans="1:16" ht="12.75">
      <c r="A21" s="206">
        <v>19</v>
      </c>
      <c r="B21" s="226" t="str">
        <f>IF(E21=0,".",VLOOKUP($E21,'databáze hráčů'!$B$3:$I$400,2,FALSE))</f>
        <v>Wolf</v>
      </c>
      <c r="C21" s="227" t="str">
        <f>IF($E21=0,".",VLOOKUP($E21,'databáze hráčů'!$B$3:$I$400,3,FALSE))</f>
        <v>Jan</v>
      </c>
      <c r="D21" s="228" t="str">
        <f>IF($E21=0,".",VLOOKUP($E21,'databáze hráčů'!$B$3:$I$400,7,FALSE))</f>
        <v>TJ MTG Hraničář Cheb</v>
      </c>
      <c r="E21" s="229">
        <v>3051</v>
      </c>
      <c r="F21" s="230" t="str">
        <f>IF($E21=0,".",VLOOKUP($E21,'databáze hráčů'!$B$3:$I$400,4,FALSE))</f>
        <v>M</v>
      </c>
      <c r="G21" s="231">
        <f>IF($E21=0,".",VLOOKUP($E21,'databáze hráčů'!$B$3:$I$400,8,FALSE))</f>
        <v>2</v>
      </c>
      <c r="H21" s="232">
        <v>30</v>
      </c>
      <c r="I21" s="233">
        <v>33</v>
      </c>
      <c r="J21" s="234">
        <v>25</v>
      </c>
      <c r="K21" s="234">
        <v>25</v>
      </c>
      <c r="L21" s="105">
        <f t="shared" si="0"/>
        <v>113</v>
      </c>
      <c r="M21" s="109">
        <f t="shared" si="1"/>
        <v>28.25</v>
      </c>
      <c r="N21" s="104">
        <v>47</v>
      </c>
      <c r="O21" s="192">
        <f t="shared" si="2"/>
        <v>8</v>
      </c>
      <c r="P21" s="210">
        <f t="shared" si="3"/>
        <v>5</v>
      </c>
    </row>
    <row r="22" spans="1:16" ht="12.75">
      <c r="A22" s="206">
        <v>20</v>
      </c>
      <c r="B22" s="226" t="str">
        <f>IF(E22=0,".",VLOOKUP($E22,'databáze hráčů'!$B$3:$I$400,2,FALSE))</f>
        <v>Benda</v>
      </c>
      <c r="C22" s="227" t="str">
        <f>IF($E22=0,".",VLOOKUP($E22,'databáze hráčů'!$B$3:$I$400,3,FALSE))</f>
        <v>Lumír</v>
      </c>
      <c r="D22" s="228" t="str">
        <f>IF($E22=0,".",VLOOKUP($E22,'databáze hráčů'!$B$3:$I$400,7,FALSE))</f>
        <v>MGC Plzeň</v>
      </c>
      <c r="E22" s="229">
        <v>2656</v>
      </c>
      <c r="F22" s="230" t="str">
        <f>IF($E22=0,".",VLOOKUP($E22,'databáze hráčů'!$B$3:$I$400,4,FALSE))</f>
        <v>Jz</v>
      </c>
      <c r="G22" s="231">
        <f>IF($E22=0,".",VLOOKUP($E22,'databáze hráčů'!$B$3:$I$400,8,FALSE))</f>
        <v>1</v>
      </c>
      <c r="H22" s="232">
        <v>25</v>
      </c>
      <c r="I22" s="233">
        <v>24</v>
      </c>
      <c r="J22" s="234">
        <v>34</v>
      </c>
      <c r="K22" s="234">
        <v>30</v>
      </c>
      <c r="L22" s="105">
        <f t="shared" si="0"/>
        <v>113</v>
      </c>
      <c r="M22" s="109">
        <f t="shared" si="1"/>
        <v>28.25</v>
      </c>
      <c r="N22" s="104">
        <v>47</v>
      </c>
      <c r="O22" s="192">
        <f t="shared" si="2"/>
        <v>10</v>
      </c>
      <c r="P22" s="210">
        <f t="shared" si="3"/>
        <v>5</v>
      </c>
    </row>
    <row r="23" spans="1:16" ht="12.75">
      <c r="A23" s="206">
        <v>21</v>
      </c>
      <c r="B23" s="226" t="str">
        <f>IF(E23=0,".",VLOOKUP($E23,'databáze hráčů'!$B$3:$I$400,2,FALSE))</f>
        <v>Hubinger</v>
      </c>
      <c r="C23" s="227" t="str">
        <f>IF($E23=0,".",VLOOKUP($E23,'databáze hráčů'!$B$3:$I$400,3,FALSE))</f>
        <v>Miroslav</v>
      </c>
      <c r="D23" s="228" t="str">
        <f>IF($E23=0,".",VLOOKUP($E23,'databáze hráčů'!$B$3:$I$400,7,FALSE))</f>
        <v>MGC Plzeň</v>
      </c>
      <c r="E23" s="229">
        <v>442</v>
      </c>
      <c r="F23" s="230" t="str">
        <f>IF($E23=0,".",VLOOKUP($E23,'databáze hráčů'!$B$3:$I$400,4,FALSE))</f>
        <v>S</v>
      </c>
      <c r="G23" s="231">
        <f>IF($E23=0,".",VLOOKUP($E23,'databáze hráčů'!$B$3:$I$400,8,FALSE))</f>
        <v>3</v>
      </c>
      <c r="H23" s="232">
        <v>27</v>
      </c>
      <c r="I23" s="233">
        <v>34</v>
      </c>
      <c r="J23" s="234">
        <v>29</v>
      </c>
      <c r="K23" s="234">
        <v>23</v>
      </c>
      <c r="L23" s="105">
        <f t="shared" si="0"/>
        <v>113</v>
      </c>
      <c r="M23" s="109">
        <f t="shared" si="1"/>
        <v>28.25</v>
      </c>
      <c r="N23" s="104">
        <v>47</v>
      </c>
      <c r="O23" s="192">
        <f t="shared" si="2"/>
        <v>11</v>
      </c>
      <c r="P23" s="210">
        <f t="shared" si="3"/>
        <v>2</v>
      </c>
    </row>
    <row r="24" spans="1:16" ht="12.75">
      <c r="A24" s="206">
        <v>22</v>
      </c>
      <c r="B24" s="226" t="str">
        <f>IF(E24=0,".",VLOOKUP($E24,'databáze hráčů'!$B$3:$I$400,2,FALSE))</f>
        <v>Kovář</v>
      </c>
      <c r="C24" s="227" t="str">
        <f>IF($E24=0,".",VLOOKUP($E24,'databáze hráčů'!$B$3:$I$400,3,FALSE))</f>
        <v>Josef</v>
      </c>
      <c r="D24" s="228" t="str">
        <f>IF($E24=0,".",VLOOKUP($E24,'databáze hráčů'!$B$3:$I$400,7,FALSE))</f>
        <v>SK DG Chomutov</v>
      </c>
      <c r="E24" s="229">
        <v>2560</v>
      </c>
      <c r="F24" s="230" t="str">
        <f>IF($E24=0,".",VLOOKUP($E24,'databáze hráčů'!$B$3:$I$400,4,FALSE))</f>
        <v>M</v>
      </c>
      <c r="G24" s="231">
        <f>IF($E24=0,".",VLOOKUP($E24,'databáze hráčů'!$B$3:$I$400,8,FALSE))</f>
        <v>3</v>
      </c>
      <c r="H24" s="232">
        <v>25</v>
      </c>
      <c r="I24" s="233">
        <v>29</v>
      </c>
      <c r="J24" s="234">
        <v>30</v>
      </c>
      <c r="K24" s="234">
        <v>31</v>
      </c>
      <c r="L24" s="105">
        <f t="shared" si="0"/>
        <v>115</v>
      </c>
      <c r="M24" s="109">
        <f t="shared" si="1"/>
        <v>28.75</v>
      </c>
      <c r="N24" s="104">
        <v>45</v>
      </c>
      <c r="O24" s="192">
        <f t="shared" si="2"/>
        <v>6</v>
      </c>
      <c r="P24" s="210">
        <f t="shared" si="3"/>
        <v>1</v>
      </c>
    </row>
    <row r="25" spans="1:16" ht="12.75">
      <c r="A25" s="206">
        <v>23</v>
      </c>
      <c r="B25" s="226" t="str">
        <f>IF(E25=0,".",VLOOKUP($E25,'databáze hráčů'!$B$3:$I$400,2,FALSE))</f>
        <v>Bláha</v>
      </c>
      <c r="C25" s="227" t="str">
        <f>IF($E25=0,".",VLOOKUP($E25,'databáze hráčů'!$B$3:$I$400,3,FALSE))</f>
        <v>Milan</v>
      </c>
      <c r="D25" s="228" t="str">
        <f>IF($E25=0,".",VLOOKUP($E25,'databáze hráčů'!$B$3:$I$400,7,FALSE))</f>
        <v>GC 85 Rakovník</v>
      </c>
      <c r="E25" s="229">
        <v>1099</v>
      </c>
      <c r="F25" s="230" t="str">
        <f>IF($E25=0,".",VLOOKUP($E25,'databáze hráčů'!$B$3:$I$400,4,FALSE))</f>
        <v>S</v>
      </c>
      <c r="G25" s="231">
        <f>IF($E25=0,".",VLOOKUP($E25,'databáze hráčů'!$B$3:$I$400,8,FALSE))</f>
        <v>2</v>
      </c>
      <c r="H25" s="232">
        <v>36</v>
      </c>
      <c r="I25" s="233">
        <v>25</v>
      </c>
      <c r="J25" s="234">
        <v>29</v>
      </c>
      <c r="K25" s="234">
        <v>25</v>
      </c>
      <c r="L25" s="105">
        <f t="shared" si="0"/>
        <v>115</v>
      </c>
      <c r="M25" s="109">
        <f t="shared" si="1"/>
        <v>28.75</v>
      </c>
      <c r="N25" s="104">
        <v>45</v>
      </c>
      <c r="O25" s="192">
        <f t="shared" si="2"/>
        <v>11</v>
      </c>
      <c r="P25" s="210">
        <f t="shared" si="3"/>
        <v>4</v>
      </c>
    </row>
    <row r="26" spans="1:16" ht="12.75">
      <c r="A26" s="206">
        <v>24</v>
      </c>
      <c r="B26" s="226" t="str">
        <f>IF(E26=0,".",VLOOKUP($E26,'databáze hráčů'!$B$3:$I$400,2,FALSE))</f>
        <v>Dočkal</v>
      </c>
      <c r="C26" s="227" t="str">
        <f>IF($E26=0,".",VLOOKUP($E26,'databáze hráčů'!$B$3:$I$400,3,FALSE))</f>
        <v>Lubomír</v>
      </c>
      <c r="D26" s="228" t="str">
        <f>IF($E26=0,".",VLOOKUP($E26,'databáze hráčů'!$B$3:$I$400,7,FALSE))</f>
        <v>SK GC Františkovy Lázně</v>
      </c>
      <c r="E26" s="229">
        <v>1387</v>
      </c>
      <c r="F26" s="230" t="str">
        <f>IF($E26=0,".",VLOOKUP($E26,'databáze hráčů'!$B$3:$I$400,4,FALSE))</f>
        <v>S</v>
      </c>
      <c r="G26" s="231">
        <f>IF($E26=0,".",VLOOKUP($E26,'databáze hráčů'!$B$3:$I$400,8,FALSE))</f>
        <v>3</v>
      </c>
      <c r="H26" s="232">
        <v>30</v>
      </c>
      <c r="I26" s="233">
        <v>29</v>
      </c>
      <c r="J26" s="234">
        <v>30</v>
      </c>
      <c r="K26" s="234">
        <v>30</v>
      </c>
      <c r="L26" s="105">
        <f t="shared" si="0"/>
        <v>119</v>
      </c>
      <c r="M26" s="109">
        <f t="shared" si="1"/>
        <v>29.75</v>
      </c>
      <c r="N26" s="104">
        <v>41</v>
      </c>
      <c r="O26" s="192">
        <f t="shared" si="2"/>
        <v>1</v>
      </c>
      <c r="P26" s="210">
        <f t="shared" si="3"/>
        <v>0</v>
      </c>
    </row>
    <row r="27" spans="1:16" ht="12.75">
      <c r="A27" s="206">
        <v>25</v>
      </c>
      <c r="B27" s="226" t="str">
        <f>IF(E27=0,".",VLOOKUP($E27,'databáze hráčů'!$B$3:$I$400,2,FALSE))</f>
        <v>Petrů</v>
      </c>
      <c r="C27" s="227" t="str">
        <f>IF($E27=0,".",VLOOKUP($E27,'databáze hráčů'!$B$3:$I$400,3,FALSE))</f>
        <v>Martin</v>
      </c>
      <c r="D27" s="228" t="str">
        <f>IF($E27=0,".",VLOOKUP($E27,'databáze hráčů'!$B$3:$I$400,7,FALSE))</f>
        <v>MGC Plzeň</v>
      </c>
      <c r="E27" s="229">
        <v>3070</v>
      </c>
      <c r="F27" s="230" t="str">
        <f>IF($E27=0,".",VLOOKUP($E27,'databáze hráčů'!$B$3:$I$400,4,FALSE))</f>
        <v>M</v>
      </c>
      <c r="G27" s="231">
        <f>IF($E27=0,".",VLOOKUP($E27,'databáze hráčů'!$B$3:$I$400,8,FALSE))</f>
        <v>1</v>
      </c>
      <c r="H27" s="232">
        <v>28</v>
      </c>
      <c r="I27" s="233">
        <v>30</v>
      </c>
      <c r="J27" s="234">
        <v>26</v>
      </c>
      <c r="K27" s="234">
        <v>35</v>
      </c>
      <c r="L27" s="105">
        <f t="shared" si="0"/>
        <v>119</v>
      </c>
      <c r="M27" s="109">
        <f t="shared" si="1"/>
        <v>29.75</v>
      </c>
      <c r="N27" s="104">
        <v>41</v>
      </c>
      <c r="O27" s="192">
        <f t="shared" si="2"/>
        <v>9</v>
      </c>
      <c r="P27" s="210">
        <f t="shared" si="3"/>
        <v>2</v>
      </c>
    </row>
    <row r="28" spans="1:16" ht="12.75">
      <c r="A28" s="206">
        <v>26</v>
      </c>
      <c r="B28" s="226" t="str">
        <f>IF(E28=0,".",VLOOKUP($E28,'databáze hráčů'!$B$3:$I$400,2,FALSE))</f>
        <v>Lisa</v>
      </c>
      <c r="C28" s="227" t="str">
        <f>IF($E28=0,".",VLOOKUP($E28,'databáze hráčů'!$B$3:$I$400,3,FALSE))</f>
        <v>Miroslav</v>
      </c>
      <c r="D28" s="228" t="str">
        <f>IF($E28=0,".",VLOOKUP($E28,'databáze hráčů'!$B$3:$I$400,7,FALSE))</f>
        <v>SKDG Jesenice</v>
      </c>
      <c r="E28" s="229">
        <v>433</v>
      </c>
      <c r="F28" s="230" t="str">
        <f>IF($E28=0,".",VLOOKUP($E28,'databáze hráčů'!$B$3:$I$400,4,FALSE))</f>
        <v>S</v>
      </c>
      <c r="G28" s="231">
        <f>IF($E28=0,".",VLOOKUP($E28,'databáze hráčů'!$B$3:$I$400,8,FALSE))</f>
        <v>1</v>
      </c>
      <c r="H28" s="232">
        <v>31</v>
      </c>
      <c r="I28" s="233">
        <v>28</v>
      </c>
      <c r="J28" s="234">
        <v>32</v>
      </c>
      <c r="K28" s="234">
        <v>29</v>
      </c>
      <c r="L28" s="105">
        <f t="shared" si="0"/>
        <v>120</v>
      </c>
      <c r="M28" s="109">
        <f t="shared" si="1"/>
        <v>30</v>
      </c>
      <c r="N28" s="104">
        <v>40</v>
      </c>
      <c r="O28" s="192">
        <f t="shared" si="2"/>
        <v>4</v>
      </c>
      <c r="P28" s="210">
        <f t="shared" si="3"/>
        <v>2</v>
      </c>
    </row>
    <row r="29" spans="1:16" ht="12.75">
      <c r="A29" s="206">
        <v>27</v>
      </c>
      <c r="B29" s="226" t="str">
        <f>IF(E29=0,".",VLOOKUP($E29,'databáze hráčů'!$B$3:$I$400,2,FALSE))</f>
        <v>Luxa</v>
      </c>
      <c r="C29" s="227" t="str">
        <f>IF($E29=0,".",VLOOKUP($E29,'databáze hráčů'!$B$3:$I$400,3,FALSE))</f>
        <v>Radek</v>
      </c>
      <c r="D29" s="228" t="str">
        <f>IF($E29=0,".",VLOOKUP($E29,'databáze hráčů'!$B$3:$I$400,7,FALSE))</f>
        <v>SK DG Chomutov</v>
      </c>
      <c r="E29" s="229">
        <v>3066</v>
      </c>
      <c r="F29" s="230" t="str">
        <f>IF($E29=0,".",VLOOKUP($E29,'databáze hráčů'!$B$3:$I$400,4,FALSE))</f>
        <v>M</v>
      </c>
      <c r="G29" s="231">
        <f>IF($E29=0,".",VLOOKUP($E29,'databáze hráčů'!$B$3:$I$400,8,FALSE))</f>
        <v>3</v>
      </c>
      <c r="H29" s="232">
        <v>32</v>
      </c>
      <c r="I29" s="233">
        <v>27</v>
      </c>
      <c r="J29" s="234">
        <v>34</v>
      </c>
      <c r="K29" s="234">
        <v>27</v>
      </c>
      <c r="L29" s="105">
        <f t="shared" si="0"/>
        <v>120</v>
      </c>
      <c r="M29" s="109">
        <f t="shared" si="1"/>
        <v>30</v>
      </c>
      <c r="N29" s="104">
        <v>40</v>
      </c>
      <c r="O29" s="192">
        <f t="shared" si="2"/>
        <v>7</v>
      </c>
      <c r="P29" s="210">
        <f t="shared" si="3"/>
        <v>5</v>
      </c>
    </row>
    <row r="30" spans="1:16" ht="12.75">
      <c r="A30" s="206">
        <v>28</v>
      </c>
      <c r="B30" s="226" t="str">
        <f>IF(E30=0,".",VLOOKUP($E30,'databáze hráčů'!$B$3:$I$400,2,FALSE))</f>
        <v>Moutvička</v>
      </c>
      <c r="C30" s="227" t="str">
        <f>IF($E30=0,".",VLOOKUP($E30,'databáze hráčů'!$B$3:$I$400,3,FALSE))</f>
        <v>Jaroslav</v>
      </c>
      <c r="D30" s="228" t="str">
        <f>IF($E30=0,".",VLOOKUP($E30,'databáze hráčů'!$B$3:$I$400,7,FALSE))</f>
        <v>MGC Plzeň</v>
      </c>
      <c r="E30" s="229">
        <v>2502</v>
      </c>
      <c r="F30" s="230" t="str">
        <f>IF($E30=0,".",VLOOKUP($E30,'databáze hráčů'!$B$3:$I$400,4,FALSE))</f>
        <v>S</v>
      </c>
      <c r="G30" s="231">
        <f>IF($E30=0,".",VLOOKUP($E30,'databáze hráčů'!$B$3:$I$400,8,FALSE))</f>
        <v>2</v>
      </c>
      <c r="H30" s="232">
        <v>33</v>
      </c>
      <c r="I30" s="233">
        <v>38</v>
      </c>
      <c r="J30" s="234">
        <v>27</v>
      </c>
      <c r="K30" s="234">
        <v>24</v>
      </c>
      <c r="L30" s="105">
        <f t="shared" si="0"/>
        <v>122</v>
      </c>
      <c r="M30" s="109">
        <f t="shared" si="1"/>
        <v>30.5</v>
      </c>
      <c r="N30" s="104">
        <v>38</v>
      </c>
      <c r="O30" s="192">
        <f t="shared" si="2"/>
        <v>14</v>
      </c>
      <c r="P30" s="210">
        <f t="shared" si="3"/>
        <v>6</v>
      </c>
    </row>
    <row r="31" spans="1:16" ht="12.75">
      <c r="A31" s="206">
        <v>29</v>
      </c>
      <c r="B31" s="226" t="str">
        <f>IF(E31=0,".",VLOOKUP($E31,'databáze hráčů'!$B$3:$I$400,2,FALSE))</f>
        <v>Moutvička</v>
      </c>
      <c r="C31" s="227" t="str">
        <f>IF($E31=0,".",VLOOKUP($E31,'databáze hráčů'!$B$3:$I$400,3,FALSE))</f>
        <v>Ondřej</v>
      </c>
      <c r="D31" s="228" t="str">
        <f>IF($E31=0,".",VLOOKUP($E31,'databáze hráčů'!$B$3:$I$400,7,FALSE))</f>
        <v>MGC Plzeň</v>
      </c>
      <c r="E31" s="229">
        <v>2503</v>
      </c>
      <c r="F31" s="230" t="str">
        <f>IF($E31=0,".",VLOOKUP($E31,'databáze hráčů'!$B$3:$I$400,4,FALSE))</f>
        <v>M</v>
      </c>
      <c r="G31" s="231">
        <f>IF($E31=0,".",VLOOKUP($E31,'databáze hráčů'!$B$3:$I$400,8,FALSE))</f>
        <v>5</v>
      </c>
      <c r="H31" s="232">
        <v>32</v>
      </c>
      <c r="I31" s="233">
        <v>33</v>
      </c>
      <c r="J31" s="234">
        <v>27</v>
      </c>
      <c r="K31" s="234">
        <v>30</v>
      </c>
      <c r="L31" s="105">
        <f t="shared" si="0"/>
        <v>122</v>
      </c>
      <c r="M31" s="109">
        <f t="shared" si="1"/>
        <v>30.5</v>
      </c>
      <c r="N31" s="104">
        <v>38</v>
      </c>
      <c r="O31" s="192">
        <f t="shared" si="2"/>
        <v>6</v>
      </c>
      <c r="P31" s="210">
        <f t="shared" si="3"/>
        <v>2</v>
      </c>
    </row>
    <row r="32" spans="1:16" ht="12.75">
      <c r="A32" s="206">
        <v>30</v>
      </c>
      <c r="B32" s="226" t="str">
        <f>IF(E32=0,".",VLOOKUP($E32,'databáze hráčů'!$B$3:$I$400,2,FALSE))</f>
        <v>Beran</v>
      </c>
      <c r="C32" s="227" t="str">
        <f>IF($E32=0,".",VLOOKUP($E32,'databáze hráčů'!$B$3:$I$400,3,FALSE))</f>
        <v>Robert</v>
      </c>
      <c r="D32" s="228" t="str">
        <f>IF($E32=0,".",VLOOKUP($E32,'databáze hráčů'!$B$3:$I$400,7,FALSE))</f>
        <v>SK GC Františkovy Lázně</v>
      </c>
      <c r="E32" s="229">
        <v>1150</v>
      </c>
      <c r="F32" s="230" t="str">
        <f>IF($E32=0,".",VLOOKUP($E32,'databáze hráčů'!$B$3:$I$400,4,FALSE))</f>
        <v>M</v>
      </c>
      <c r="G32" s="231">
        <f>IF($E32=0,".",VLOOKUP($E32,'databáze hráčů'!$B$3:$I$400,8,FALSE))</f>
        <v>4</v>
      </c>
      <c r="H32" s="232">
        <v>40</v>
      </c>
      <c r="I32" s="233">
        <v>26</v>
      </c>
      <c r="J32" s="234">
        <v>30</v>
      </c>
      <c r="K32" s="234">
        <v>29</v>
      </c>
      <c r="L32" s="105">
        <f t="shared" si="0"/>
        <v>125</v>
      </c>
      <c r="M32" s="109">
        <f t="shared" si="1"/>
        <v>31.25</v>
      </c>
      <c r="N32" s="104">
        <v>35</v>
      </c>
      <c r="O32" s="192">
        <f t="shared" si="2"/>
        <v>14</v>
      </c>
      <c r="P32" s="210">
        <f t="shared" si="3"/>
        <v>1</v>
      </c>
    </row>
    <row r="33" spans="1:16" ht="12.75">
      <c r="A33" s="206">
        <v>31</v>
      </c>
      <c r="B33" s="226" t="str">
        <f>IF(E33=0,".",VLOOKUP($E33,'databáze hráčů'!$B$3:$I$400,2,FALSE))</f>
        <v>Škubal</v>
      </c>
      <c r="C33" s="227" t="str">
        <f>IF($E33=0,".",VLOOKUP($E33,'databáze hráčů'!$B$3:$I$400,3,FALSE))</f>
        <v>Vladimír</v>
      </c>
      <c r="D33" s="228" t="str">
        <f>IF($E33=0,".",VLOOKUP($E33,'databáze hráčů'!$B$3:$I$400,7,FALSE))</f>
        <v>MGC Plzeň</v>
      </c>
      <c r="E33" s="229">
        <v>1284</v>
      </c>
      <c r="F33" s="230" t="str">
        <f>IF($E33=0,".",VLOOKUP($E33,'databáze hráčů'!$B$3:$I$400,4,FALSE))</f>
        <v>S</v>
      </c>
      <c r="G33" s="231">
        <f>IF($E33=0,".",VLOOKUP($E33,'databáze hráčů'!$B$3:$I$400,8,FALSE))</f>
        <v>3</v>
      </c>
      <c r="H33" s="232">
        <v>27</v>
      </c>
      <c r="I33" s="233">
        <v>37</v>
      </c>
      <c r="J33" s="234">
        <v>34</v>
      </c>
      <c r="K33" s="234">
        <v>27</v>
      </c>
      <c r="L33" s="105">
        <f t="shared" si="0"/>
        <v>125</v>
      </c>
      <c r="M33" s="109">
        <f t="shared" si="1"/>
        <v>31.25</v>
      </c>
      <c r="N33" s="104">
        <v>35</v>
      </c>
      <c r="O33" s="192">
        <f t="shared" si="2"/>
        <v>10</v>
      </c>
      <c r="P33" s="210">
        <f t="shared" si="3"/>
        <v>7</v>
      </c>
    </row>
    <row r="34" spans="1:16" ht="12.75">
      <c r="A34" s="206">
        <v>32</v>
      </c>
      <c r="B34" s="226" t="str">
        <f>IF(E34=0,".",VLOOKUP($E34,'databáze hráčů'!$B$3:$I$400,2,FALSE))</f>
        <v>Kovář</v>
      </c>
      <c r="C34" s="227" t="str">
        <f>IF($E34=0,".",VLOOKUP($E34,'databáze hráčů'!$B$3:$I$400,3,FALSE))</f>
        <v>Josef</v>
      </c>
      <c r="D34" s="228" t="str">
        <f>IF($E34=0,".",VLOOKUP($E34,'databáze hráčů'!$B$3:$I$400,7,FALSE))</f>
        <v>SK DG Chomutov</v>
      </c>
      <c r="E34" s="229">
        <v>3189</v>
      </c>
      <c r="F34" s="230" t="str">
        <f>IF($E34=0,".",VLOOKUP($E34,'databáze hráčů'!$B$3:$I$400,4,FALSE))</f>
        <v>Jz</v>
      </c>
      <c r="G34" s="231">
        <f>IF($E34=0,".",VLOOKUP($E34,'databáze hráčů'!$B$3:$I$400,8,FALSE))</f>
        <v>2</v>
      </c>
      <c r="H34" s="232">
        <v>39</v>
      </c>
      <c r="I34" s="233">
        <v>31</v>
      </c>
      <c r="J34" s="234">
        <v>30</v>
      </c>
      <c r="K34" s="234">
        <v>28</v>
      </c>
      <c r="L34" s="105">
        <f t="shared" si="0"/>
        <v>128</v>
      </c>
      <c r="M34" s="109">
        <f t="shared" si="1"/>
        <v>32</v>
      </c>
      <c r="N34" s="104">
        <v>32</v>
      </c>
      <c r="O34" s="192">
        <f t="shared" si="2"/>
        <v>11</v>
      </c>
      <c r="P34" s="210">
        <f t="shared" si="3"/>
        <v>1</v>
      </c>
    </row>
    <row r="35" spans="1:16" ht="12.75">
      <c r="A35" s="206">
        <v>33</v>
      </c>
      <c r="B35" s="226" t="str">
        <f>IF(E35=0,".",VLOOKUP($E35,'databáze hráčů'!$B$3:$I$400,2,FALSE))</f>
        <v>Gruncl</v>
      </c>
      <c r="C35" s="227" t="str">
        <f>IF($E35=0,".",VLOOKUP($E35,'databáze hráčů'!$B$3:$I$400,3,FALSE))</f>
        <v>Josef</v>
      </c>
      <c r="D35" s="228" t="str">
        <f>IF($E35=0,".",VLOOKUP($E35,'databáze hráčů'!$B$3:$I$400,7,FALSE))</f>
        <v>SKDG Jesenice</v>
      </c>
      <c r="E35" s="229">
        <v>1278</v>
      </c>
      <c r="F35" s="230" t="str">
        <f>IF($E35=0,".",VLOOKUP($E35,'databáze hráčů'!$B$3:$I$400,4,FALSE))</f>
        <v>M</v>
      </c>
      <c r="G35" s="231">
        <f>IF($E35=0,".",VLOOKUP($E35,'databáze hráčů'!$B$3:$I$400,8,FALSE))</f>
        <v>3</v>
      </c>
      <c r="H35" s="232">
        <v>40</v>
      </c>
      <c r="I35" s="233">
        <v>27</v>
      </c>
      <c r="J35" s="234">
        <v>34</v>
      </c>
      <c r="K35" s="234">
        <v>32</v>
      </c>
      <c r="L35" s="105">
        <f t="shared" si="0"/>
        <v>133</v>
      </c>
      <c r="M35" s="109">
        <f t="shared" si="1"/>
        <v>33.25</v>
      </c>
      <c r="N35" s="104">
        <v>27</v>
      </c>
      <c r="O35" s="192">
        <f t="shared" si="2"/>
        <v>13</v>
      </c>
      <c r="P35" s="210">
        <f t="shared" si="3"/>
        <v>2</v>
      </c>
    </row>
    <row r="36" spans="1:16" ht="12.75">
      <c r="A36" s="274">
        <v>34</v>
      </c>
      <c r="B36" s="246" t="str">
        <f>IF(E36=0,".",VLOOKUP($E36,'databáze hráčů'!$B$3:$I$400,2,FALSE))</f>
        <v>Průcha</v>
      </c>
      <c r="C36" s="247" t="str">
        <f>IF($E36=0,".",VLOOKUP($E36,'databáze hráčů'!$B$3:$I$400,3,FALSE))</f>
        <v>Petr</v>
      </c>
      <c r="D36" s="248" t="str">
        <f>IF($E36=0,".",VLOOKUP($E36,'databáze hráčů'!$B$3:$I$400,7,FALSE))</f>
        <v>TJ MG Cheb, o.s.</v>
      </c>
      <c r="E36" s="249">
        <v>3419</v>
      </c>
      <c r="F36" s="250" t="str">
        <f>IF($E36=0,".",VLOOKUP($E36,'databáze hráčů'!$B$3:$I$400,4,FALSE))</f>
        <v>S2</v>
      </c>
      <c r="G36" s="251">
        <f>IF($E36=0,".",VLOOKUP($E36,'databáze hráčů'!$B$3:$I$400,8,FALSE))</f>
        <v>5</v>
      </c>
      <c r="H36" s="252">
        <v>33</v>
      </c>
      <c r="I36" s="253">
        <v>41</v>
      </c>
      <c r="J36" s="254">
        <v>41</v>
      </c>
      <c r="K36" s="254">
        <v>30</v>
      </c>
      <c r="L36" s="255">
        <f t="shared" si="0"/>
        <v>145</v>
      </c>
      <c r="M36" s="256">
        <f t="shared" si="1"/>
        <v>36.25</v>
      </c>
      <c r="N36" s="257">
        <v>15</v>
      </c>
      <c r="O36" s="275">
        <f t="shared" si="2"/>
        <v>11</v>
      </c>
      <c r="P36" s="276">
        <f t="shared" si="3"/>
        <v>8</v>
      </c>
    </row>
    <row r="37" spans="1:14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14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3" ht="13.5" thickBot="1">
      <c r="A39" s="407" t="s">
        <v>979</v>
      </c>
      <c r="B39" s="408"/>
      <c r="C39" s="408"/>
      <c r="G39" s="211"/>
      <c r="H39" s="211"/>
      <c r="M39" s="70"/>
    </row>
    <row r="40" spans="1:16" ht="14.25" thickBot="1" thickTop="1">
      <c r="A40" s="201" t="s">
        <v>376</v>
      </c>
      <c r="B40" s="202" t="s">
        <v>56</v>
      </c>
      <c r="C40" s="202" t="s">
        <v>57</v>
      </c>
      <c r="D40" s="202" t="s">
        <v>377</v>
      </c>
      <c r="E40" s="202" t="s">
        <v>408</v>
      </c>
      <c r="F40" s="202" t="s">
        <v>409</v>
      </c>
      <c r="G40" s="212" t="s">
        <v>62</v>
      </c>
      <c r="H40" s="204" t="s">
        <v>972</v>
      </c>
      <c r="I40" s="202" t="s">
        <v>973</v>
      </c>
      <c r="J40" s="202" t="s">
        <v>974</v>
      </c>
      <c r="K40" s="202" t="s">
        <v>975</v>
      </c>
      <c r="L40" s="202" t="s">
        <v>410</v>
      </c>
      <c r="M40" s="202" t="s">
        <v>976</v>
      </c>
      <c r="N40" s="202" t="s">
        <v>368</v>
      </c>
      <c r="O40" s="202" t="s">
        <v>970</v>
      </c>
      <c r="P40" s="203" t="s">
        <v>971</v>
      </c>
    </row>
    <row r="41" spans="1:16" ht="13.5" thickTop="1">
      <c r="A41" s="292">
        <v>1</v>
      </c>
      <c r="B41" s="264" t="str">
        <f>IF(E41=0,".",VLOOKUP($E41,'databáze hráčů'!$B$3:$I$400,2,FALSE))</f>
        <v>Hirschmannová</v>
      </c>
      <c r="C41" s="264" t="str">
        <f>IF($E41=0,".",VLOOKUP($E41,'databáze hráčů'!$B$3:$I$400,3,FALSE))</f>
        <v>Dagmar</v>
      </c>
      <c r="D41" s="265" t="str">
        <f>IF($E41=0,".",VLOOKUP($E41,'databáze hráčů'!$B$3:$I$400,7,FALSE))</f>
        <v>TJ MG Cheb, o.s.</v>
      </c>
      <c r="E41" s="266">
        <v>597</v>
      </c>
      <c r="F41" s="267" t="str">
        <f>IF($E41=0,".",VLOOKUP($E41,'databáze hráčů'!$B$3:$I$400,4,FALSE))</f>
        <v>Se</v>
      </c>
      <c r="G41" s="268" t="str">
        <f>IF($E41=0,".",VLOOKUP($E41,'databáze hráčů'!$B$3:$I$400,8,FALSE))</f>
        <v>M</v>
      </c>
      <c r="H41" s="269">
        <v>21</v>
      </c>
      <c r="I41" s="270">
        <v>25</v>
      </c>
      <c r="J41" s="271">
        <v>21</v>
      </c>
      <c r="K41" s="271">
        <v>29</v>
      </c>
      <c r="L41" s="290">
        <f aca="true" t="shared" si="4" ref="L41:L49">SUM(H41:K41)</f>
        <v>96</v>
      </c>
      <c r="M41" s="291">
        <f aca="true" t="shared" si="5" ref="M41:M49">+L41/COUNT(H41:K41)</f>
        <v>24</v>
      </c>
      <c r="N41" s="272">
        <v>64</v>
      </c>
      <c r="O41" s="273">
        <f aca="true" t="shared" si="6" ref="O41:O49">MAX($H41:$K41)-MIN($H41:$K41)</f>
        <v>8</v>
      </c>
      <c r="P41" s="293">
        <f aca="true" t="shared" si="7" ref="P41:P49">LARGE($H41:$K41,2)-SMALL($H41:$K41,2)</f>
        <v>4</v>
      </c>
    </row>
    <row r="42" spans="1:16" ht="12.75">
      <c r="A42" s="294">
        <v>2</v>
      </c>
      <c r="B42" s="227" t="str">
        <f>IF(E42=0,".",VLOOKUP($E42,'databáze hráčů'!$B$3:$I$400,2,FALSE))</f>
        <v>Nečekalová</v>
      </c>
      <c r="C42" s="227" t="str">
        <f>IF($E42=0,".",VLOOKUP($E42,'databáze hráčů'!$B$3:$I$400,3,FALSE))</f>
        <v>Jana</v>
      </c>
      <c r="D42" s="228" t="str">
        <f>IF($E42=0,".",VLOOKUP($E42,'databáze hráčů'!$B$3:$I$400,7,FALSE))</f>
        <v>TJ MG Cheb, o.s.</v>
      </c>
      <c r="E42" s="229">
        <v>243</v>
      </c>
      <c r="F42" s="230" t="str">
        <f>IF($E42=0,".",VLOOKUP($E42,'databáze hráčů'!$B$3:$I$400,4,FALSE))</f>
        <v>Se</v>
      </c>
      <c r="G42" s="231">
        <f>IF($E42=0,".",VLOOKUP($E42,'databáze hráčů'!$B$3:$I$400,8,FALSE))</f>
        <v>1</v>
      </c>
      <c r="H42" s="232">
        <v>27</v>
      </c>
      <c r="I42" s="233">
        <v>24</v>
      </c>
      <c r="J42" s="234">
        <v>25</v>
      </c>
      <c r="K42" s="234">
        <v>24</v>
      </c>
      <c r="L42" s="105">
        <f t="shared" si="4"/>
        <v>100</v>
      </c>
      <c r="M42" s="109">
        <f t="shared" si="5"/>
        <v>25</v>
      </c>
      <c r="N42" s="104">
        <v>60</v>
      </c>
      <c r="O42" s="191">
        <f t="shared" si="6"/>
        <v>3</v>
      </c>
      <c r="P42" s="295">
        <f t="shared" si="7"/>
        <v>1</v>
      </c>
    </row>
    <row r="43" spans="1:16" ht="12.75">
      <c r="A43" s="294">
        <v>3</v>
      </c>
      <c r="B43" s="227" t="str">
        <f>IF(E43=0,".",VLOOKUP($E43,'databáze hráčů'!$B$3:$I$400,2,FALSE))</f>
        <v>Vosmíková</v>
      </c>
      <c r="C43" s="227" t="str">
        <f>IF($E43=0,".",VLOOKUP($E43,'databáze hráčů'!$B$3:$I$400,3,FALSE))</f>
        <v>Petra</v>
      </c>
      <c r="D43" s="228" t="str">
        <f>IF($E43=0,".",VLOOKUP($E43,'databáze hráčů'!$B$3:$I$400,7,FALSE))</f>
        <v>SK DG Chomutov</v>
      </c>
      <c r="E43" s="229">
        <v>986</v>
      </c>
      <c r="F43" s="230" t="str">
        <f>IF($E43=0,".",VLOOKUP($E43,'databáze hráčů'!$B$3:$I$400,4,FALSE))</f>
        <v>Ž</v>
      </c>
      <c r="G43" s="231">
        <f>IF($E43=0,".",VLOOKUP($E43,'databáze hráčů'!$B$3:$I$400,8,FALSE))</f>
        <v>1</v>
      </c>
      <c r="H43" s="232">
        <v>27</v>
      </c>
      <c r="I43" s="233">
        <v>31</v>
      </c>
      <c r="J43" s="234">
        <v>24</v>
      </c>
      <c r="K43" s="234">
        <v>23</v>
      </c>
      <c r="L43" s="105">
        <f t="shared" si="4"/>
        <v>105</v>
      </c>
      <c r="M43" s="109">
        <f>+L43/COUNT(H43:K43)</f>
        <v>26.25</v>
      </c>
      <c r="N43" s="104">
        <v>55</v>
      </c>
      <c r="O43" s="191">
        <f t="shared" si="6"/>
        <v>8</v>
      </c>
      <c r="P43" s="295">
        <f t="shared" si="7"/>
        <v>3</v>
      </c>
    </row>
    <row r="44" spans="1:16" ht="12.75">
      <c r="A44" s="294">
        <v>4</v>
      </c>
      <c r="B44" s="227" t="str">
        <f>IF(E44=0,".",VLOOKUP($E44,'databáze hráčů'!$B$3:$I$400,2,FALSE))</f>
        <v>Škaloudová</v>
      </c>
      <c r="C44" s="227" t="str">
        <f>IF($E44=0,".",VLOOKUP($E44,'databáze hráčů'!$B$3:$I$400,3,FALSE))</f>
        <v>Dita</v>
      </c>
      <c r="D44" s="228" t="str">
        <f>IF($E44=0,".",VLOOKUP($E44,'databáze hráčů'!$B$3:$I$400,7,FALSE))</f>
        <v>GC 85 Rakovník</v>
      </c>
      <c r="E44" s="229">
        <v>2859</v>
      </c>
      <c r="F44" s="230" t="str">
        <f>IF($E44=0,".",VLOOKUP($E44,'databáze hráčů'!$B$3:$I$400,4,FALSE))</f>
        <v>Ž</v>
      </c>
      <c r="G44" s="231" t="str">
        <f>IF($E44=0,".",VLOOKUP($E44,'databáze hráčů'!$B$3:$I$400,8,FALSE))</f>
        <v>M</v>
      </c>
      <c r="H44" s="232">
        <v>28</v>
      </c>
      <c r="I44" s="233">
        <v>26</v>
      </c>
      <c r="J44" s="234">
        <v>28</v>
      </c>
      <c r="K44" s="234">
        <v>28</v>
      </c>
      <c r="L44" s="105">
        <f t="shared" si="4"/>
        <v>110</v>
      </c>
      <c r="M44" s="109">
        <f t="shared" si="5"/>
        <v>27.5</v>
      </c>
      <c r="N44" s="104">
        <v>50</v>
      </c>
      <c r="O44" s="191">
        <f t="shared" si="6"/>
        <v>2</v>
      </c>
      <c r="P44" s="295">
        <f t="shared" si="7"/>
        <v>0</v>
      </c>
    </row>
    <row r="45" spans="1:16" ht="12.75">
      <c r="A45" s="294">
        <v>5</v>
      </c>
      <c r="B45" s="227" t="str">
        <f>IF(E45=0,".",VLOOKUP($E45,'databáze hráčů'!$B$3:$I$400,2,FALSE))</f>
        <v>Dočkalová</v>
      </c>
      <c r="C45" s="227" t="str">
        <f>IF($E45=0,".",VLOOKUP($E45,'databáze hráčů'!$B$3:$I$400,3,FALSE))</f>
        <v>Dana</v>
      </c>
      <c r="D45" s="228" t="str">
        <f>IF($E45=0,".",VLOOKUP($E45,'databáze hráčů'!$B$3:$I$400,7,FALSE))</f>
        <v>SK GC Františkovy Lázně</v>
      </c>
      <c r="E45" s="229">
        <v>1388</v>
      </c>
      <c r="F45" s="230" t="str">
        <f>IF($E45=0,".",VLOOKUP($E45,'databáze hráčů'!$B$3:$I$400,4,FALSE))</f>
        <v>Se</v>
      </c>
      <c r="G45" s="231" t="str">
        <f>IF($E45=0,".",VLOOKUP($E45,'databáze hráčů'!$B$3:$I$400,8,FALSE))</f>
        <v>M</v>
      </c>
      <c r="H45" s="232">
        <v>29</v>
      </c>
      <c r="I45" s="233">
        <v>25</v>
      </c>
      <c r="J45" s="234">
        <v>26</v>
      </c>
      <c r="K45" s="234">
        <v>30</v>
      </c>
      <c r="L45" s="105">
        <f t="shared" si="4"/>
        <v>110</v>
      </c>
      <c r="M45" s="109">
        <f t="shared" si="5"/>
        <v>27.5</v>
      </c>
      <c r="N45" s="104">
        <v>50</v>
      </c>
      <c r="O45" s="277">
        <f t="shared" si="6"/>
        <v>5</v>
      </c>
      <c r="P45" s="295">
        <f t="shared" si="7"/>
        <v>3</v>
      </c>
    </row>
    <row r="46" spans="1:16" ht="12.75">
      <c r="A46" s="294">
        <v>6</v>
      </c>
      <c r="B46" s="227" t="str">
        <f>IF(E46=0,".",VLOOKUP($E46,'databáze hráčů'!$B$3:$I$400,2,FALSE))</f>
        <v>Fiedlerová</v>
      </c>
      <c r="C46" s="227" t="str">
        <f>IF($E46=0,".",VLOOKUP($E46,'databáze hráčů'!$B$3:$I$400,3,FALSE))</f>
        <v>Jaroslava</v>
      </c>
      <c r="D46" s="228" t="str">
        <f>IF($E46=0,".",VLOOKUP($E46,'databáze hráčů'!$B$3:$I$400,7,FALSE))</f>
        <v>SK GC Františkovy Lázně</v>
      </c>
      <c r="E46" s="229">
        <v>1478</v>
      </c>
      <c r="F46" s="230" t="str">
        <f>IF($E46=0,".",VLOOKUP($E46,'databáze hráčů'!$B$3:$I$400,4,FALSE))</f>
        <v>Se</v>
      </c>
      <c r="G46" s="231">
        <f>IF($E46=0,".",VLOOKUP($E46,'databáze hráčů'!$B$3:$I$400,8,FALSE))</f>
        <v>1</v>
      </c>
      <c r="H46" s="232">
        <v>25</v>
      </c>
      <c r="I46" s="233">
        <v>29</v>
      </c>
      <c r="J46" s="234">
        <v>27</v>
      </c>
      <c r="K46" s="234">
        <v>31</v>
      </c>
      <c r="L46" s="105">
        <f t="shared" si="4"/>
        <v>112</v>
      </c>
      <c r="M46" s="109">
        <f t="shared" si="5"/>
        <v>28</v>
      </c>
      <c r="N46" s="104">
        <v>48</v>
      </c>
      <c r="O46" s="277">
        <f t="shared" si="6"/>
        <v>6</v>
      </c>
      <c r="P46" s="295">
        <f t="shared" si="7"/>
        <v>2</v>
      </c>
    </row>
    <row r="47" spans="1:16" ht="12.75">
      <c r="A47" s="294">
        <v>7</v>
      </c>
      <c r="B47" s="227" t="str">
        <f>IF(E47=0,".",VLOOKUP($E47,'databáze hráčů'!$B$3:$I$400,2,FALSE))</f>
        <v>Adamová</v>
      </c>
      <c r="C47" s="227" t="str">
        <f>IF($E47=0,".",VLOOKUP($E47,'databáze hráčů'!$B$3:$I$400,3,FALSE))</f>
        <v>Karolína</v>
      </c>
      <c r="D47" s="228" t="str">
        <f>IF($E47=0,".",VLOOKUP($E47,'databáze hráčů'!$B$3:$I$400,7,FALSE))</f>
        <v>MGC Plzeň</v>
      </c>
      <c r="E47" s="229">
        <v>2892</v>
      </c>
      <c r="F47" s="230" t="str">
        <f>IF($E47=0,".",VLOOKUP($E47,'databáze hráčů'!$B$3:$I$400,4,FALSE))</f>
        <v>Ž</v>
      </c>
      <c r="G47" s="231">
        <f>IF($E47=0,".",VLOOKUP($E47,'databáze hráčů'!$B$3:$I$400,8,FALSE))</f>
        <v>1</v>
      </c>
      <c r="H47" s="232">
        <v>26</v>
      </c>
      <c r="I47" s="233">
        <v>36</v>
      </c>
      <c r="J47" s="234">
        <v>28</v>
      </c>
      <c r="K47" s="234">
        <v>28</v>
      </c>
      <c r="L47" s="105">
        <f t="shared" si="4"/>
        <v>118</v>
      </c>
      <c r="M47" s="109">
        <f t="shared" si="5"/>
        <v>29.5</v>
      </c>
      <c r="N47" s="104">
        <v>42</v>
      </c>
      <c r="O47" s="277">
        <f t="shared" si="6"/>
        <v>10</v>
      </c>
      <c r="P47" s="295">
        <f t="shared" si="7"/>
        <v>0</v>
      </c>
    </row>
    <row r="48" spans="1:16" ht="12.75">
      <c r="A48" s="294">
        <v>8</v>
      </c>
      <c r="B48" s="227" t="str">
        <f>IF(E48=0,".",VLOOKUP($E48,'databáze hráčů'!$B$3:$I$400,2,FALSE))</f>
        <v>Rendlová</v>
      </c>
      <c r="C48" s="227" t="str">
        <f>IF($E48=0,".",VLOOKUP($E48,'databáze hráčů'!$B$3:$I$400,3,FALSE))</f>
        <v>Lenka</v>
      </c>
      <c r="D48" s="228" t="str">
        <f>IF($E48=0,".",VLOOKUP($E48,'databáze hráčů'!$B$3:$I$400,7,FALSE))</f>
        <v>SK GC Františkovy Lázně</v>
      </c>
      <c r="E48" s="229">
        <v>3276</v>
      </c>
      <c r="F48" s="230" t="str">
        <f>IF($E48=0,".",VLOOKUP($E48,'databáze hráčů'!$B$3:$I$400,4,FALSE))</f>
        <v>Ž</v>
      </c>
      <c r="G48" s="231">
        <f>IF($E48=0,".",VLOOKUP($E48,'databáze hráčů'!$B$3:$I$400,8,FALSE))</f>
        <v>3</v>
      </c>
      <c r="H48" s="232">
        <v>29</v>
      </c>
      <c r="I48" s="233">
        <v>32</v>
      </c>
      <c r="J48" s="234">
        <v>29</v>
      </c>
      <c r="K48" s="234">
        <v>36</v>
      </c>
      <c r="L48" s="105">
        <f t="shared" si="4"/>
        <v>126</v>
      </c>
      <c r="M48" s="109">
        <f t="shared" si="5"/>
        <v>31.5</v>
      </c>
      <c r="N48" s="104">
        <v>34</v>
      </c>
      <c r="O48" s="277">
        <f t="shared" si="6"/>
        <v>7</v>
      </c>
      <c r="P48" s="295">
        <f t="shared" si="7"/>
        <v>3</v>
      </c>
    </row>
    <row r="49" spans="1:16" ht="12.75">
      <c r="A49" s="296">
        <v>9</v>
      </c>
      <c r="B49" s="297" t="str">
        <f>IF(E49=0,".",VLOOKUP($E49,'databáze hráčů'!$B$3:$I$400,2,FALSE))</f>
        <v>Šafářová</v>
      </c>
      <c r="C49" s="297" t="str">
        <f>IF($E49=0,".",VLOOKUP($E49,'databáze hráčů'!$B$3:$I$400,3,FALSE))</f>
        <v>Jana</v>
      </c>
      <c r="D49" s="298" t="str">
        <f>IF($E49=0,".",VLOOKUP($E49,'databáze hráčů'!$B$3:$I$400,7,FALSE))</f>
        <v>SK GC Františkovy lázně</v>
      </c>
      <c r="E49" s="299">
        <v>3521</v>
      </c>
      <c r="F49" s="300" t="str">
        <f>IF($E49=0,".",VLOOKUP($E49,'databáze hráčů'!$B$3:$I$400,4,FALSE))</f>
        <v>Ž</v>
      </c>
      <c r="G49" s="301">
        <f>IF($E49=0,".",VLOOKUP($E49,'databáze hráčů'!$B$3:$I$400,8,FALSE))</f>
        <v>0</v>
      </c>
      <c r="H49" s="302">
        <v>51</v>
      </c>
      <c r="I49" s="303">
        <v>51</v>
      </c>
      <c r="J49" s="304">
        <v>47</v>
      </c>
      <c r="K49" s="304">
        <v>49</v>
      </c>
      <c r="L49" s="305">
        <f t="shared" si="4"/>
        <v>198</v>
      </c>
      <c r="M49" s="306">
        <f t="shared" si="5"/>
        <v>49.5</v>
      </c>
      <c r="N49" s="307">
        <v>0</v>
      </c>
      <c r="O49" s="308">
        <f t="shared" si="6"/>
        <v>4</v>
      </c>
      <c r="P49" s="309">
        <f t="shared" si="7"/>
        <v>2</v>
      </c>
    </row>
    <row r="50" spans="1:16" ht="12.75">
      <c r="A50" s="278"/>
      <c r="B50" s="279"/>
      <c r="C50" s="279"/>
      <c r="D50" s="280"/>
      <c r="E50" s="281"/>
      <c r="F50" s="282"/>
      <c r="G50" s="8"/>
      <c r="H50" s="215"/>
      <c r="I50" s="283"/>
      <c r="J50" s="284"/>
      <c r="K50" s="284"/>
      <c r="L50" s="285"/>
      <c r="M50" s="286"/>
      <c r="N50" s="287"/>
      <c r="O50" s="288"/>
      <c r="P50" s="289"/>
    </row>
    <row r="51" spans="1:16" ht="12.75">
      <c r="A51" s="278"/>
      <c r="B51" s="279"/>
      <c r="C51" s="279"/>
      <c r="D51" s="280"/>
      <c r="E51" s="281"/>
      <c r="F51" s="282"/>
      <c r="G51" s="8"/>
      <c r="H51" s="215"/>
      <c r="I51" s="283"/>
      <c r="J51" s="284"/>
      <c r="K51" s="284"/>
      <c r="L51" s="285"/>
      <c r="M51" s="286"/>
      <c r="N51" s="287"/>
      <c r="O51" s="288"/>
      <c r="P51" s="289"/>
    </row>
    <row r="52" spans="1:16" ht="12.75">
      <c r="A52" s="278"/>
      <c r="B52" s="279"/>
      <c r="C52" s="279"/>
      <c r="D52" s="280"/>
      <c r="E52" s="281"/>
      <c r="F52" s="282"/>
      <c r="G52" s="8"/>
      <c r="H52" s="215"/>
      <c r="I52" s="283"/>
      <c r="J52" s="284"/>
      <c r="K52" s="284"/>
      <c r="L52" s="285"/>
      <c r="M52" s="286"/>
      <c r="N52" s="287"/>
      <c r="O52" s="288"/>
      <c r="P52" s="289"/>
    </row>
    <row r="53" spans="1:16" ht="12.75">
      <c r="A53" s="278"/>
      <c r="B53" s="279"/>
      <c r="C53" s="279"/>
      <c r="D53" s="280"/>
      <c r="E53" s="281"/>
      <c r="F53" s="282"/>
      <c r="G53" s="8"/>
      <c r="H53" s="215"/>
      <c r="I53" s="283"/>
      <c r="J53" s="284"/>
      <c r="K53" s="284"/>
      <c r="L53" s="285"/>
      <c r="M53" s="286"/>
      <c r="N53" s="287"/>
      <c r="O53" s="288"/>
      <c r="P53" s="289"/>
    </row>
    <row r="54" spans="1:16" ht="12.75">
      <c r="A54" s="278"/>
      <c r="B54" s="279"/>
      <c r="C54" s="279"/>
      <c r="D54" s="280"/>
      <c r="E54" s="281"/>
      <c r="F54" s="282"/>
      <c r="G54" s="8"/>
      <c r="H54" s="215"/>
      <c r="I54" s="283"/>
      <c r="J54" s="284"/>
      <c r="K54" s="284"/>
      <c r="L54" s="285"/>
      <c r="M54" s="286"/>
      <c r="N54" s="287"/>
      <c r="O54" s="288"/>
      <c r="P54" s="289"/>
    </row>
    <row r="55" spans="1:16" ht="12.75">
      <c r="A55" s="278"/>
      <c r="B55" s="279"/>
      <c r="C55" s="279"/>
      <c r="D55" s="280"/>
      <c r="E55" s="281"/>
      <c r="F55" s="282"/>
      <c r="G55" s="8"/>
      <c r="H55" s="215"/>
      <c r="I55" s="283"/>
      <c r="J55" s="284"/>
      <c r="K55" s="284"/>
      <c r="L55" s="285"/>
      <c r="M55" s="286"/>
      <c r="N55" s="287"/>
      <c r="O55" s="288"/>
      <c r="P55" s="289"/>
    </row>
    <row r="56" spans="1:15" ht="12.75">
      <c r="A56" s="61"/>
      <c r="B56" s="23"/>
      <c r="C56" s="23"/>
      <c r="D56" s="23"/>
      <c r="E56" s="62"/>
      <c r="F56" s="80"/>
      <c r="G56" s="8"/>
      <c r="H56" s="8"/>
      <c r="I56" s="8"/>
      <c r="J56" s="8"/>
      <c r="K56" s="8"/>
      <c r="L56" s="82"/>
      <c r="M56" s="83"/>
      <c r="N56" s="84"/>
      <c r="O56" s="82"/>
    </row>
    <row r="57" spans="1:15" ht="12.75">
      <c r="A57" s="61"/>
      <c r="B57" s="23"/>
      <c r="C57" s="23"/>
      <c r="D57" s="23"/>
      <c r="E57" s="62"/>
      <c r="F57" s="80"/>
      <c r="G57" s="8"/>
      <c r="H57" s="8"/>
      <c r="I57" s="8"/>
      <c r="J57" s="8"/>
      <c r="K57" s="8"/>
      <c r="L57" s="82"/>
      <c r="M57" s="83"/>
      <c r="N57" s="84"/>
      <c r="O57" s="82"/>
    </row>
    <row r="58" spans="1:15" ht="12.75">
      <c r="A58" s="61"/>
      <c r="B58" s="23"/>
      <c r="C58" s="23"/>
      <c r="D58" s="23"/>
      <c r="E58" s="62"/>
      <c r="F58" s="80"/>
      <c r="G58" s="8"/>
      <c r="H58" s="8"/>
      <c r="I58" s="8"/>
      <c r="J58" s="8"/>
      <c r="K58" s="8"/>
      <c r="L58" s="82"/>
      <c r="M58" s="83"/>
      <c r="N58" s="84"/>
      <c r="O58" s="82"/>
    </row>
    <row r="59" spans="1:15" ht="12.75">
      <c r="A59" s="61"/>
      <c r="B59" s="23"/>
      <c r="C59" s="23"/>
      <c r="D59" s="23"/>
      <c r="E59" s="62"/>
      <c r="F59" s="80"/>
      <c r="G59" s="8"/>
      <c r="H59" s="8"/>
      <c r="I59" s="8"/>
      <c r="J59" s="8"/>
      <c r="K59" s="8"/>
      <c r="L59" s="82"/>
      <c r="M59" s="83"/>
      <c r="N59" s="84"/>
      <c r="O59" s="82"/>
    </row>
    <row r="60" spans="1:15" ht="12.75">
      <c r="A60" s="61"/>
      <c r="B60" s="23"/>
      <c r="C60" s="23"/>
      <c r="D60" s="23"/>
      <c r="E60" s="62"/>
      <c r="F60" s="80"/>
      <c r="G60" s="8"/>
      <c r="H60" s="8"/>
      <c r="I60" s="8"/>
      <c r="J60" s="8"/>
      <c r="K60" s="8"/>
      <c r="L60" s="82"/>
      <c r="M60" s="83"/>
      <c r="N60" s="84"/>
      <c r="O60" s="82"/>
    </row>
    <row r="61" spans="1:15" ht="12.75">
      <c r="A61" s="61"/>
      <c r="B61" s="23"/>
      <c r="C61" s="23"/>
      <c r="D61" s="23"/>
      <c r="E61" s="62"/>
      <c r="F61" s="80"/>
      <c r="G61" s="8"/>
      <c r="H61" s="8"/>
      <c r="I61" s="8"/>
      <c r="J61" s="8"/>
      <c r="K61" s="8"/>
      <c r="L61" s="82"/>
      <c r="M61" s="83"/>
      <c r="N61" s="84"/>
      <c r="O61" s="82"/>
    </row>
    <row r="62" spans="1:14" ht="13.5" thickBot="1">
      <c r="A62" s="407" t="s">
        <v>977</v>
      </c>
      <c r="B62" s="408"/>
      <c r="C62" s="408"/>
      <c r="D62" s="81"/>
      <c r="E62" s="81"/>
      <c r="F62" s="214"/>
      <c r="G62" s="214"/>
      <c r="H62" s="214"/>
      <c r="I62" s="214"/>
      <c r="J62" s="214"/>
      <c r="K62" s="81"/>
      <c r="L62" s="81"/>
      <c r="M62" s="81"/>
      <c r="N62" s="81"/>
    </row>
    <row r="63" spans="1:16" ht="14.25" thickBot="1" thickTop="1">
      <c r="A63" s="201" t="s">
        <v>376</v>
      </c>
      <c r="B63" s="202" t="s">
        <v>56</v>
      </c>
      <c r="C63" s="202" t="s">
        <v>57</v>
      </c>
      <c r="D63" s="202" t="s">
        <v>377</v>
      </c>
      <c r="E63" s="202" t="s">
        <v>408</v>
      </c>
      <c r="F63" s="213" t="s">
        <v>409</v>
      </c>
      <c r="G63" s="212" t="s">
        <v>62</v>
      </c>
      <c r="H63" s="204" t="s">
        <v>972</v>
      </c>
      <c r="I63" s="213" t="s">
        <v>973</v>
      </c>
      <c r="J63" s="213" t="s">
        <v>974</v>
      </c>
      <c r="K63" s="202" t="s">
        <v>975</v>
      </c>
      <c r="L63" s="202" t="s">
        <v>410</v>
      </c>
      <c r="M63" s="202" t="s">
        <v>976</v>
      </c>
      <c r="N63" s="202" t="s">
        <v>368</v>
      </c>
      <c r="O63" s="202" t="s">
        <v>970</v>
      </c>
      <c r="P63" s="203" t="s">
        <v>971</v>
      </c>
    </row>
    <row r="64" spans="1:16" ht="13.5" thickTop="1">
      <c r="A64" s="205">
        <v>1</v>
      </c>
      <c r="B64" s="263" t="str">
        <f>IF(E64=0,".",VLOOKUP($E64,'databáze hráčů'!$B$3:$I$400,2,FALSE))</f>
        <v>Nečekal ml.</v>
      </c>
      <c r="C64" s="264" t="str">
        <f>IF($E64=0,".",VLOOKUP($E64,'databáze hráčů'!$B$3:$I$400,3,FALSE))</f>
        <v>František</v>
      </c>
      <c r="D64" s="265" t="str">
        <f>IF($E64=0,".",VLOOKUP($E64,'databáze hráčů'!$B$3:$I$400,7,FALSE))</f>
        <v>TJ MG Cheb, o.s.</v>
      </c>
      <c r="E64" s="266">
        <v>1249</v>
      </c>
      <c r="F64" s="267" t="str">
        <f>IF($E64=0,".",VLOOKUP($E64,'databáze hráčů'!$B$3:$I$400,4,FALSE))</f>
        <v>M</v>
      </c>
      <c r="G64" s="268">
        <f>IF($E64=0,".",VLOOKUP($E64,'databáze hráčů'!$B$3:$I$400,8,FALSE))</f>
        <v>1</v>
      </c>
      <c r="H64" s="269">
        <v>24</v>
      </c>
      <c r="I64" s="270">
        <v>21</v>
      </c>
      <c r="J64" s="271">
        <v>22</v>
      </c>
      <c r="K64" s="271">
        <v>23</v>
      </c>
      <c r="L64" s="310">
        <f aca="true" t="shared" si="8" ref="L64:L79">SUM(H64:K64)</f>
        <v>90</v>
      </c>
      <c r="M64" s="311">
        <f aca="true" t="shared" si="9" ref="M64:M79">+L64/COUNT(H64:K64)</f>
        <v>22.5</v>
      </c>
      <c r="N64" s="272">
        <v>70</v>
      </c>
      <c r="O64" s="273">
        <f aca="true" t="shared" si="10" ref="O64:O79">MAX($H64:$K64)-MIN($H64:$K64)</f>
        <v>3</v>
      </c>
      <c r="P64" s="208">
        <f>LARGE($H64:$K64,2)-SMALL($H64:$K64,2)</f>
        <v>1</v>
      </c>
    </row>
    <row r="65" spans="1:16" ht="12.75">
      <c r="A65" s="206">
        <v>2</v>
      </c>
      <c r="B65" s="226" t="str">
        <f>IF(E65=0,".",VLOOKUP($E65,'databáze hráčů'!$B$3:$I$400,2,FALSE))</f>
        <v>Benda</v>
      </c>
      <c r="C65" s="227" t="str">
        <f>IF($E65=0,".",VLOOKUP($E65,'databáze hráčů'!$B$3:$I$400,3,FALSE))</f>
        <v>Lumír</v>
      </c>
      <c r="D65" s="228" t="str">
        <f>IF($E65=0,".",VLOOKUP($E65,'databáze hráčů'!$B$3:$I$400,7,FALSE))</f>
        <v>MGC Plzeň</v>
      </c>
      <c r="E65" s="229">
        <v>746</v>
      </c>
      <c r="F65" s="230" t="str">
        <f>IF($E65=0,".",VLOOKUP($E65,'databáze hráčů'!$B$3:$I$400,4,FALSE))</f>
        <v>M</v>
      </c>
      <c r="G65" s="231">
        <f>IF($E65=0,".",VLOOKUP($E65,'databáze hráčů'!$B$3:$I$400,8,FALSE))</f>
        <v>1</v>
      </c>
      <c r="H65" s="232">
        <v>26</v>
      </c>
      <c r="I65" s="233">
        <v>25</v>
      </c>
      <c r="J65" s="234">
        <v>23</v>
      </c>
      <c r="K65" s="234">
        <v>20</v>
      </c>
      <c r="L65" s="103">
        <f t="shared" si="8"/>
        <v>94</v>
      </c>
      <c r="M65" s="108">
        <f t="shared" si="9"/>
        <v>23.5</v>
      </c>
      <c r="N65" s="261">
        <v>66</v>
      </c>
      <c r="O65" s="191">
        <f t="shared" si="10"/>
        <v>6</v>
      </c>
      <c r="P65" s="209">
        <f aca="true" t="shared" si="11" ref="P65:P79">LARGE($H65:$K65,2)-SMALL($H65:$K65,2)</f>
        <v>2</v>
      </c>
    </row>
    <row r="66" spans="1:16" ht="12.75">
      <c r="A66" s="206">
        <v>3</v>
      </c>
      <c r="B66" s="226" t="str">
        <f>IF(E66=0,".",VLOOKUP($E66,'databáze hráčů'!$B$3:$I$400,2,FALSE))</f>
        <v>Míka</v>
      </c>
      <c r="C66" s="227" t="str">
        <f>IF($E66=0,".",VLOOKUP($E66,'databáze hráčů'!$B$3:$I$400,3,FALSE))</f>
        <v>Jiří</v>
      </c>
      <c r="D66" s="228" t="str">
        <f>IF($E66=0,".",VLOOKUP($E66,'databáze hráčů'!$B$3:$I$400,7,FALSE))</f>
        <v>MGC Plzeň</v>
      </c>
      <c r="E66" s="229">
        <v>2164</v>
      </c>
      <c r="F66" s="230" t="str">
        <f>IF($E66=0,".",VLOOKUP($E66,'databáze hráčů'!$B$3:$I$400,4,FALSE))</f>
        <v>M</v>
      </c>
      <c r="G66" s="231">
        <f>IF($E66=0,".",VLOOKUP($E66,'databáze hráčů'!$B$3:$I$400,8,FALSE))</f>
        <v>1</v>
      </c>
      <c r="H66" s="232">
        <v>25</v>
      </c>
      <c r="I66" s="233">
        <v>24</v>
      </c>
      <c r="J66" s="234">
        <v>24</v>
      </c>
      <c r="K66" s="234">
        <v>22</v>
      </c>
      <c r="L66" s="105">
        <f t="shared" si="8"/>
        <v>95</v>
      </c>
      <c r="M66" s="109">
        <f t="shared" si="9"/>
        <v>23.75</v>
      </c>
      <c r="N66" s="261">
        <v>65</v>
      </c>
      <c r="O66" s="191">
        <f t="shared" si="10"/>
        <v>3</v>
      </c>
      <c r="P66" s="209">
        <f t="shared" si="11"/>
        <v>0</v>
      </c>
    </row>
    <row r="67" spans="1:16" ht="12.75">
      <c r="A67" s="206">
        <v>4</v>
      </c>
      <c r="B67" s="226" t="str">
        <f>IF(E67=0,".",VLOOKUP($E67,'databáze hráčů'!$B$3:$I$400,2,FALSE))</f>
        <v>Fiedler</v>
      </c>
      <c r="C67" s="227" t="str">
        <f>IF($E67=0,".",VLOOKUP($E67,'databáze hráčů'!$B$3:$I$400,3,FALSE))</f>
        <v>Vladimír</v>
      </c>
      <c r="D67" s="228" t="str">
        <f>IF($E67=0,".",VLOOKUP($E67,'databáze hráčů'!$B$3:$I$400,7,FALSE))</f>
        <v>SK GC Františkovy Lázně</v>
      </c>
      <c r="E67" s="229">
        <v>1416</v>
      </c>
      <c r="F67" s="230" t="str">
        <f>IF($E67=0,".",VLOOKUP($E67,'databáze hráčů'!$B$3:$I$400,4,FALSE))</f>
        <v>M</v>
      </c>
      <c r="G67" s="231">
        <f>IF($E67=0,".",VLOOKUP($E67,'databáze hráčů'!$B$3:$I$400,8,FALSE))</f>
        <v>2</v>
      </c>
      <c r="H67" s="232">
        <v>24</v>
      </c>
      <c r="I67" s="233">
        <v>29</v>
      </c>
      <c r="J67" s="234">
        <v>26</v>
      </c>
      <c r="K67" s="234">
        <v>26</v>
      </c>
      <c r="L67" s="105">
        <f t="shared" si="8"/>
        <v>105</v>
      </c>
      <c r="M67" s="109">
        <f t="shared" si="9"/>
        <v>26.25</v>
      </c>
      <c r="N67" s="104">
        <v>55</v>
      </c>
      <c r="O67" s="192">
        <f t="shared" si="10"/>
        <v>5</v>
      </c>
      <c r="P67" s="210">
        <f t="shared" si="11"/>
        <v>0</v>
      </c>
    </row>
    <row r="68" spans="1:16" ht="12.75">
      <c r="A68" s="206">
        <v>5</v>
      </c>
      <c r="B68" s="226" t="str">
        <f>IF(E68=0,".",VLOOKUP($E68,'databáze hráčů'!$B$3:$I$400,2,FALSE))</f>
        <v>Květoň</v>
      </c>
      <c r="C68" s="227" t="str">
        <f>IF($E68=0,".",VLOOKUP($E68,'databáze hráčů'!$B$3:$I$400,3,FALSE))</f>
        <v>Petr</v>
      </c>
      <c r="D68" s="228" t="str">
        <f>IF($E68=0,".",VLOOKUP($E68,'databáze hráčů'!$B$3:$I$400,7,FALSE))</f>
        <v>MGC Plzeň</v>
      </c>
      <c r="E68" s="229">
        <v>3319</v>
      </c>
      <c r="F68" s="230" t="str">
        <f>IF($E68=0,".",VLOOKUP($E68,'databáze hráčů'!$B$3:$I$400,4,FALSE))</f>
        <v>M</v>
      </c>
      <c r="G68" s="231">
        <f>IF($E68=0,".",VLOOKUP($E68,'databáze hráčů'!$B$3:$I$400,8,FALSE))</f>
        <v>2</v>
      </c>
      <c r="H68" s="232">
        <v>26</v>
      </c>
      <c r="I68" s="233">
        <v>30</v>
      </c>
      <c r="J68" s="234">
        <v>25</v>
      </c>
      <c r="K68" s="234">
        <v>25</v>
      </c>
      <c r="L68" s="105">
        <f t="shared" si="8"/>
        <v>106</v>
      </c>
      <c r="M68" s="109">
        <f t="shared" si="9"/>
        <v>26.5</v>
      </c>
      <c r="N68" s="104">
        <v>54</v>
      </c>
      <c r="O68" s="192">
        <f t="shared" si="10"/>
        <v>5</v>
      </c>
      <c r="P68" s="210">
        <f t="shared" si="11"/>
        <v>1</v>
      </c>
    </row>
    <row r="69" spans="1:16" ht="12.75">
      <c r="A69" s="206">
        <v>6</v>
      </c>
      <c r="B69" s="226" t="str">
        <f>IF(E69=0,".",VLOOKUP($E69,'databáze hráčů'!$B$3:$I$400,2,FALSE))</f>
        <v>Lisa ml.</v>
      </c>
      <c r="C69" s="227" t="str">
        <f>IF($E69=0,".",VLOOKUP($E69,'databáze hráčů'!$B$3:$I$400,3,FALSE))</f>
        <v>Miroslav</v>
      </c>
      <c r="D69" s="228" t="str">
        <f>IF($E69=0,".",VLOOKUP($E69,'databáze hráčů'!$B$3:$I$400,7,FALSE))</f>
        <v>SKDG Jesenice</v>
      </c>
      <c r="E69" s="229">
        <v>1113</v>
      </c>
      <c r="F69" s="230" t="str">
        <f>IF($E69=0,".",VLOOKUP($E69,'databáze hráčů'!$B$3:$I$400,4,FALSE))</f>
        <v>M</v>
      </c>
      <c r="G69" s="231">
        <f>IF($E69=0,".",VLOOKUP($E69,'databáze hráčů'!$B$3:$I$400,8,FALSE))</f>
        <v>3</v>
      </c>
      <c r="H69" s="232">
        <v>29</v>
      </c>
      <c r="I69" s="233">
        <v>27</v>
      </c>
      <c r="J69" s="234">
        <v>28</v>
      </c>
      <c r="K69" s="234">
        <v>25</v>
      </c>
      <c r="L69" s="105">
        <f t="shared" si="8"/>
        <v>109</v>
      </c>
      <c r="M69" s="109">
        <f t="shared" si="9"/>
        <v>27.25</v>
      </c>
      <c r="N69" s="104">
        <v>51</v>
      </c>
      <c r="O69" s="192">
        <f t="shared" si="10"/>
        <v>4</v>
      </c>
      <c r="P69" s="210">
        <f t="shared" si="11"/>
        <v>1</v>
      </c>
    </row>
    <row r="70" spans="1:16" ht="12.75">
      <c r="A70" s="206">
        <v>7</v>
      </c>
      <c r="B70" s="226" t="str">
        <f>IF(E70=0,".",VLOOKUP($E70,'databáze hráčů'!$B$3:$I$400,2,FALSE))</f>
        <v>Emmer</v>
      </c>
      <c r="C70" s="227" t="str">
        <f>IF($E70=0,".",VLOOKUP($E70,'databáze hráčů'!$B$3:$I$400,3,FALSE))</f>
        <v>Tomáš</v>
      </c>
      <c r="D70" s="228" t="str">
        <f>IF($E70=0,".",VLOOKUP($E70,'databáze hráčů'!$B$3:$I$400,7,FALSE))</f>
        <v>MGC Plzeň</v>
      </c>
      <c r="E70" s="229">
        <v>2932</v>
      </c>
      <c r="F70" s="230" t="str">
        <f>IF($E70=0,".",VLOOKUP($E70,'databáze hráčů'!$B$3:$I$400,4,FALSE))</f>
        <v>M</v>
      </c>
      <c r="G70" s="231">
        <f>IF($E70=0,".",VLOOKUP($E70,'databáze hráčů'!$B$3:$I$400,8,FALSE))</f>
        <v>4</v>
      </c>
      <c r="H70" s="232">
        <v>27</v>
      </c>
      <c r="I70" s="233">
        <v>26</v>
      </c>
      <c r="J70" s="234">
        <v>25</v>
      </c>
      <c r="K70" s="234">
        <v>32</v>
      </c>
      <c r="L70" s="105">
        <f t="shared" si="8"/>
        <v>110</v>
      </c>
      <c r="M70" s="109">
        <f t="shared" si="9"/>
        <v>27.5</v>
      </c>
      <c r="N70" s="104">
        <v>50</v>
      </c>
      <c r="O70" s="192">
        <f t="shared" si="10"/>
        <v>7</v>
      </c>
      <c r="P70" s="210">
        <f t="shared" si="11"/>
        <v>1</v>
      </c>
    </row>
    <row r="71" spans="1:16" ht="12.75">
      <c r="A71" s="206">
        <v>8</v>
      </c>
      <c r="B71" s="226" t="str">
        <f>IF(E71=0,".",VLOOKUP($E71,'databáze hráčů'!$B$3:$I$400,2,FALSE))</f>
        <v>Adam</v>
      </c>
      <c r="C71" s="227" t="str">
        <f>IF($E71=0,".",VLOOKUP($E71,'databáze hráčů'!$B$3:$I$400,3,FALSE))</f>
        <v>Jaroslav</v>
      </c>
      <c r="D71" s="228" t="str">
        <f>IF($E71=0,".",VLOOKUP($E71,'databáze hráčů'!$B$3:$I$400,7,FALSE))</f>
        <v>MGC Plzeň</v>
      </c>
      <c r="E71" s="229">
        <v>1450</v>
      </c>
      <c r="F71" s="230" t="str">
        <f>IF($E71=0,".",VLOOKUP($E71,'databáze hráčů'!$B$3:$I$400,4,FALSE))</f>
        <v>M</v>
      </c>
      <c r="G71" s="231">
        <f>IF($E71=0,".",VLOOKUP($E71,'databáze hráčů'!$B$3:$I$400,8,FALSE))</f>
        <v>2</v>
      </c>
      <c r="H71" s="232">
        <v>29</v>
      </c>
      <c r="I71" s="233">
        <v>27</v>
      </c>
      <c r="J71" s="234">
        <v>26</v>
      </c>
      <c r="K71" s="234">
        <v>29</v>
      </c>
      <c r="L71" s="105">
        <f t="shared" si="8"/>
        <v>111</v>
      </c>
      <c r="M71" s="109">
        <f t="shared" si="9"/>
        <v>27.75</v>
      </c>
      <c r="N71" s="104">
        <v>49</v>
      </c>
      <c r="O71" s="192">
        <f t="shared" si="10"/>
        <v>3</v>
      </c>
      <c r="P71" s="210">
        <f t="shared" si="11"/>
        <v>2</v>
      </c>
    </row>
    <row r="72" spans="1:16" ht="12.75">
      <c r="A72" s="206">
        <v>9</v>
      </c>
      <c r="B72" s="226" t="str">
        <f>IF(E72=0,".",VLOOKUP($E72,'databáze hráčů'!$B$3:$I$400,2,FALSE))</f>
        <v>Rendl</v>
      </c>
      <c r="C72" s="227" t="str">
        <f>IF($E72=0,".",VLOOKUP($E72,'databáze hráčů'!$B$3:$I$400,3,FALSE))</f>
        <v>Aleš</v>
      </c>
      <c r="D72" s="228" t="str">
        <f>IF($E72=0,".",VLOOKUP($E72,'databáze hráčů'!$B$3:$I$400,7,FALSE))</f>
        <v>SK GC Františkovy Lázně</v>
      </c>
      <c r="E72" s="229">
        <v>2106</v>
      </c>
      <c r="F72" s="230" t="str">
        <f>IF($E72=0,".",VLOOKUP($E72,'databáze hráčů'!$B$3:$I$400,4,FALSE))</f>
        <v>M</v>
      </c>
      <c r="G72" s="231">
        <f>IF($E72=0,".",VLOOKUP($E72,'databáze hráčů'!$B$3:$I$400,8,FALSE))</f>
        <v>2</v>
      </c>
      <c r="H72" s="232">
        <v>27</v>
      </c>
      <c r="I72" s="233">
        <v>30</v>
      </c>
      <c r="J72" s="234">
        <v>29</v>
      </c>
      <c r="K72" s="234">
        <v>26</v>
      </c>
      <c r="L72" s="105">
        <f t="shared" si="8"/>
        <v>112</v>
      </c>
      <c r="M72" s="109">
        <f t="shared" si="9"/>
        <v>28</v>
      </c>
      <c r="N72" s="104">
        <v>48</v>
      </c>
      <c r="O72" s="192">
        <f t="shared" si="10"/>
        <v>4</v>
      </c>
      <c r="P72" s="210">
        <f t="shared" si="11"/>
        <v>2</v>
      </c>
    </row>
    <row r="73" spans="1:16" ht="12.75">
      <c r="A73" s="206">
        <v>10</v>
      </c>
      <c r="B73" s="226" t="str">
        <f>IF(E73=0,".",VLOOKUP($E73,'databáze hráčů'!$B$3:$I$400,2,FALSE))</f>
        <v>Wolf</v>
      </c>
      <c r="C73" s="227" t="str">
        <f>IF($E73=0,".",VLOOKUP($E73,'databáze hráčů'!$B$3:$I$400,3,FALSE))</f>
        <v>Jan</v>
      </c>
      <c r="D73" s="228" t="str">
        <f>IF($E73=0,".",VLOOKUP($E73,'databáze hráčů'!$B$3:$I$400,7,FALSE))</f>
        <v>TJ MTG Hraničář Cheb</v>
      </c>
      <c r="E73" s="229">
        <v>3051</v>
      </c>
      <c r="F73" s="230" t="str">
        <f>IF($E73=0,".",VLOOKUP($E73,'databáze hráčů'!$B$3:$I$400,4,FALSE))</f>
        <v>M</v>
      </c>
      <c r="G73" s="231">
        <f>IF($E73=0,".",VLOOKUP($E73,'databáze hráčů'!$B$3:$I$400,8,FALSE))</f>
        <v>2</v>
      </c>
      <c r="H73" s="232">
        <v>30</v>
      </c>
      <c r="I73" s="233">
        <v>33</v>
      </c>
      <c r="J73" s="234">
        <v>25</v>
      </c>
      <c r="K73" s="234">
        <v>25</v>
      </c>
      <c r="L73" s="105">
        <f t="shared" si="8"/>
        <v>113</v>
      </c>
      <c r="M73" s="109">
        <f t="shared" si="9"/>
        <v>28.25</v>
      </c>
      <c r="N73" s="104">
        <v>47</v>
      </c>
      <c r="O73" s="192">
        <f t="shared" si="10"/>
        <v>8</v>
      </c>
      <c r="P73" s="210">
        <f t="shared" si="11"/>
        <v>5</v>
      </c>
    </row>
    <row r="74" spans="1:16" ht="12.75">
      <c r="A74" s="206">
        <v>11</v>
      </c>
      <c r="B74" s="226" t="str">
        <f>IF(E74=0,".",VLOOKUP($E74,'databáze hráčů'!$B$3:$I$400,2,FALSE))</f>
        <v>Kovář</v>
      </c>
      <c r="C74" s="227" t="str">
        <f>IF($E74=0,".",VLOOKUP($E74,'databáze hráčů'!$B$3:$I$400,3,FALSE))</f>
        <v>Josef</v>
      </c>
      <c r="D74" s="228" t="str">
        <f>IF($E74=0,".",VLOOKUP($E74,'databáze hráčů'!$B$3:$I$400,7,FALSE))</f>
        <v>SK DG Chomutov</v>
      </c>
      <c r="E74" s="229">
        <v>2560</v>
      </c>
      <c r="F74" s="230" t="str">
        <f>IF($E74=0,".",VLOOKUP($E74,'databáze hráčů'!$B$3:$I$400,4,FALSE))</f>
        <v>M</v>
      </c>
      <c r="G74" s="231">
        <f>IF($E74=0,".",VLOOKUP($E74,'databáze hráčů'!$B$3:$I$400,8,FALSE))</f>
        <v>3</v>
      </c>
      <c r="H74" s="232">
        <v>25</v>
      </c>
      <c r="I74" s="233">
        <v>29</v>
      </c>
      <c r="J74" s="234">
        <v>30</v>
      </c>
      <c r="K74" s="234">
        <v>31</v>
      </c>
      <c r="L74" s="105">
        <f t="shared" si="8"/>
        <v>115</v>
      </c>
      <c r="M74" s="109">
        <f t="shared" si="9"/>
        <v>28.75</v>
      </c>
      <c r="N74" s="104">
        <v>45</v>
      </c>
      <c r="O74" s="192">
        <f t="shared" si="10"/>
        <v>6</v>
      </c>
      <c r="P74" s="210">
        <f t="shared" si="11"/>
        <v>1</v>
      </c>
    </row>
    <row r="75" spans="1:16" ht="12.75">
      <c r="A75" s="206">
        <v>12</v>
      </c>
      <c r="B75" s="226" t="str">
        <f>IF(E75=0,".",VLOOKUP($E75,'databáze hráčů'!$B$3:$I$400,2,FALSE))</f>
        <v>Petrů</v>
      </c>
      <c r="C75" s="227" t="str">
        <f>IF($E75=0,".",VLOOKUP($E75,'databáze hráčů'!$B$3:$I$400,3,FALSE))</f>
        <v>Martin</v>
      </c>
      <c r="D75" s="228" t="str">
        <f>IF($E75=0,".",VLOOKUP($E75,'databáze hráčů'!$B$3:$I$400,7,FALSE))</f>
        <v>MGC Plzeň</v>
      </c>
      <c r="E75" s="229">
        <v>3070</v>
      </c>
      <c r="F75" s="230" t="str">
        <f>IF($E75=0,".",VLOOKUP($E75,'databáze hráčů'!$B$3:$I$400,4,FALSE))</f>
        <v>M</v>
      </c>
      <c r="G75" s="231">
        <f>IF($E75=0,".",VLOOKUP($E75,'databáze hráčů'!$B$3:$I$400,8,FALSE))</f>
        <v>1</v>
      </c>
      <c r="H75" s="232">
        <v>28</v>
      </c>
      <c r="I75" s="233">
        <v>30</v>
      </c>
      <c r="J75" s="234">
        <v>26</v>
      </c>
      <c r="K75" s="234">
        <v>35</v>
      </c>
      <c r="L75" s="105">
        <f t="shared" si="8"/>
        <v>119</v>
      </c>
      <c r="M75" s="109">
        <f t="shared" si="9"/>
        <v>29.75</v>
      </c>
      <c r="N75" s="104">
        <v>41</v>
      </c>
      <c r="O75" s="192">
        <f t="shared" si="10"/>
        <v>9</v>
      </c>
      <c r="P75" s="210">
        <f t="shared" si="11"/>
        <v>2</v>
      </c>
    </row>
    <row r="76" spans="1:16" ht="12.75">
      <c r="A76" s="206">
        <v>13</v>
      </c>
      <c r="B76" s="226" t="str">
        <f>IF(E76=0,".",VLOOKUP($E76,'databáze hráčů'!$B$3:$I$400,2,FALSE))</f>
        <v>Luxa</v>
      </c>
      <c r="C76" s="227" t="str">
        <f>IF($E76=0,".",VLOOKUP($E76,'databáze hráčů'!$B$3:$I$400,3,FALSE))</f>
        <v>Radek</v>
      </c>
      <c r="D76" s="228" t="str">
        <f>IF($E76=0,".",VLOOKUP($E76,'databáze hráčů'!$B$3:$I$400,7,FALSE))</f>
        <v>SK DG Chomutov</v>
      </c>
      <c r="E76" s="229">
        <v>3066</v>
      </c>
      <c r="F76" s="230" t="str">
        <f>IF($E76=0,".",VLOOKUP($E76,'databáze hráčů'!$B$3:$I$400,4,FALSE))</f>
        <v>M</v>
      </c>
      <c r="G76" s="231">
        <f>IF($E76=0,".",VLOOKUP($E76,'databáze hráčů'!$B$3:$I$400,8,FALSE))</f>
        <v>3</v>
      </c>
      <c r="H76" s="232">
        <v>32</v>
      </c>
      <c r="I76" s="233">
        <v>27</v>
      </c>
      <c r="J76" s="234">
        <v>34</v>
      </c>
      <c r="K76" s="234">
        <v>27</v>
      </c>
      <c r="L76" s="105">
        <f t="shared" si="8"/>
        <v>120</v>
      </c>
      <c r="M76" s="109">
        <f t="shared" si="9"/>
        <v>30</v>
      </c>
      <c r="N76" s="104">
        <v>40</v>
      </c>
      <c r="O76" s="192">
        <f t="shared" si="10"/>
        <v>7</v>
      </c>
      <c r="P76" s="210">
        <f t="shared" si="11"/>
        <v>5</v>
      </c>
    </row>
    <row r="77" spans="1:16" ht="12.75">
      <c r="A77" s="206">
        <v>14</v>
      </c>
      <c r="B77" s="226" t="str">
        <f>IF(E77=0,".",VLOOKUP($E77,'databáze hráčů'!$B$3:$I$400,2,FALSE))</f>
        <v>Moutvička</v>
      </c>
      <c r="C77" s="227" t="str">
        <f>IF($E77=0,".",VLOOKUP($E77,'databáze hráčů'!$B$3:$I$400,3,FALSE))</f>
        <v>Ondřej</v>
      </c>
      <c r="D77" s="228" t="str">
        <f>IF($E77=0,".",VLOOKUP($E77,'databáze hráčů'!$B$3:$I$400,7,FALSE))</f>
        <v>MGC Plzeň</v>
      </c>
      <c r="E77" s="229">
        <v>2503</v>
      </c>
      <c r="F77" s="230" t="str">
        <f>IF($E77=0,".",VLOOKUP($E77,'databáze hráčů'!$B$3:$I$400,4,FALSE))</f>
        <v>M</v>
      </c>
      <c r="G77" s="231">
        <f>IF($E77=0,".",VLOOKUP($E77,'databáze hráčů'!$B$3:$I$400,8,FALSE))</f>
        <v>5</v>
      </c>
      <c r="H77" s="232">
        <v>32</v>
      </c>
      <c r="I77" s="233">
        <v>33</v>
      </c>
      <c r="J77" s="234">
        <v>27</v>
      </c>
      <c r="K77" s="234">
        <v>30</v>
      </c>
      <c r="L77" s="105">
        <f t="shared" si="8"/>
        <v>122</v>
      </c>
      <c r="M77" s="109">
        <f t="shared" si="9"/>
        <v>30.5</v>
      </c>
      <c r="N77" s="104">
        <v>38</v>
      </c>
      <c r="O77" s="192">
        <f t="shared" si="10"/>
        <v>6</v>
      </c>
      <c r="P77" s="210">
        <f t="shared" si="11"/>
        <v>2</v>
      </c>
    </row>
    <row r="78" spans="1:16" ht="12.75">
      <c r="A78" s="206">
        <v>15</v>
      </c>
      <c r="B78" s="226" t="str">
        <f>IF(E78=0,".",VLOOKUP($E78,'databáze hráčů'!$B$3:$I$400,2,FALSE))</f>
        <v>Beran</v>
      </c>
      <c r="C78" s="227" t="str">
        <f>IF($E78=0,".",VLOOKUP($E78,'databáze hráčů'!$B$3:$I$400,3,FALSE))</f>
        <v>Robert</v>
      </c>
      <c r="D78" s="228" t="str">
        <f>IF($E78=0,".",VLOOKUP($E78,'databáze hráčů'!$B$3:$I$400,7,FALSE))</f>
        <v>SK GC Františkovy Lázně</v>
      </c>
      <c r="E78" s="229">
        <v>1150</v>
      </c>
      <c r="F78" s="230" t="str">
        <f>IF($E78=0,".",VLOOKUP($E78,'databáze hráčů'!$B$3:$I$400,4,FALSE))</f>
        <v>M</v>
      </c>
      <c r="G78" s="231">
        <f>IF($E78=0,".",VLOOKUP($E78,'databáze hráčů'!$B$3:$I$400,8,FALSE))</f>
        <v>4</v>
      </c>
      <c r="H78" s="232">
        <v>40</v>
      </c>
      <c r="I78" s="233">
        <v>26</v>
      </c>
      <c r="J78" s="234">
        <v>30</v>
      </c>
      <c r="K78" s="234">
        <v>29</v>
      </c>
      <c r="L78" s="105">
        <f t="shared" si="8"/>
        <v>125</v>
      </c>
      <c r="M78" s="109">
        <f t="shared" si="9"/>
        <v>31.25</v>
      </c>
      <c r="N78" s="104">
        <v>35</v>
      </c>
      <c r="O78" s="192">
        <f t="shared" si="10"/>
        <v>14</v>
      </c>
      <c r="P78" s="210">
        <f t="shared" si="11"/>
        <v>1</v>
      </c>
    </row>
    <row r="79" spans="1:16" ht="12.75">
      <c r="A79" s="207">
        <v>16</v>
      </c>
      <c r="B79" s="246" t="str">
        <f>IF(E79=0,".",VLOOKUP($E79,'databáze hráčů'!$B$3:$I$400,2,FALSE))</f>
        <v>Gruncl</v>
      </c>
      <c r="C79" s="247" t="str">
        <f>IF($E79=0,".",VLOOKUP($E79,'databáze hráčů'!$B$3:$I$400,3,FALSE))</f>
        <v>Josef</v>
      </c>
      <c r="D79" s="248" t="str">
        <f>IF($E79=0,".",VLOOKUP($E79,'databáze hráčů'!$B$3:$I$400,7,FALSE))</f>
        <v>SKDG Jesenice</v>
      </c>
      <c r="E79" s="249">
        <v>1278</v>
      </c>
      <c r="F79" s="250" t="str">
        <f>IF($E79=0,".",VLOOKUP($E79,'databáze hráčů'!$B$3:$I$400,4,FALSE))</f>
        <v>M</v>
      </c>
      <c r="G79" s="251">
        <f>IF($E79=0,".",VLOOKUP($E79,'databáze hráčů'!$B$3:$I$400,8,FALSE))</f>
        <v>3</v>
      </c>
      <c r="H79" s="252">
        <v>40</v>
      </c>
      <c r="I79" s="253">
        <v>27</v>
      </c>
      <c r="J79" s="254">
        <v>34</v>
      </c>
      <c r="K79" s="254">
        <v>32</v>
      </c>
      <c r="L79" s="255">
        <f t="shared" si="8"/>
        <v>133</v>
      </c>
      <c r="M79" s="256">
        <f t="shared" si="9"/>
        <v>33.25</v>
      </c>
      <c r="N79" s="257">
        <v>27</v>
      </c>
      <c r="O79" s="275">
        <f t="shared" si="10"/>
        <v>13</v>
      </c>
      <c r="P79" s="276">
        <f t="shared" si="11"/>
        <v>2</v>
      </c>
    </row>
    <row r="80" spans="1:15" ht="12.75">
      <c r="A80" s="61"/>
      <c r="B80" s="23"/>
      <c r="C80" s="23"/>
      <c r="D80" s="23"/>
      <c r="E80" s="62"/>
      <c r="F80" s="80"/>
      <c r="G80" s="8"/>
      <c r="H80" s="8"/>
      <c r="I80" s="8"/>
      <c r="J80" s="8"/>
      <c r="K80" s="8"/>
      <c r="L80" s="82"/>
      <c r="M80" s="83"/>
      <c r="N80" s="84"/>
      <c r="O80" s="82"/>
    </row>
    <row r="81" spans="1:14" ht="13.5" thickBot="1">
      <c r="A81" s="407" t="s">
        <v>980</v>
      </c>
      <c r="B81" s="408"/>
      <c r="C81" s="408"/>
      <c r="D81" s="81"/>
      <c r="E81" s="81"/>
      <c r="F81" s="214"/>
      <c r="G81" s="214"/>
      <c r="H81" s="214"/>
      <c r="I81" s="214"/>
      <c r="J81" s="214"/>
      <c r="K81" s="81"/>
      <c r="L81" s="81"/>
      <c r="M81" s="81"/>
      <c r="N81" s="81"/>
    </row>
    <row r="82" spans="1:16" ht="14.25" thickBot="1" thickTop="1">
      <c r="A82" s="201" t="s">
        <v>376</v>
      </c>
      <c r="B82" s="202" t="s">
        <v>56</v>
      </c>
      <c r="C82" s="202" t="s">
        <v>57</v>
      </c>
      <c r="D82" s="202" t="s">
        <v>377</v>
      </c>
      <c r="E82" s="202" t="s">
        <v>408</v>
      </c>
      <c r="F82" s="213" t="s">
        <v>409</v>
      </c>
      <c r="G82" s="212" t="s">
        <v>62</v>
      </c>
      <c r="H82" s="204" t="s">
        <v>972</v>
      </c>
      <c r="I82" s="213" t="s">
        <v>973</v>
      </c>
      <c r="J82" s="213" t="s">
        <v>974</v>
      </c>
      <c r="K82" s="202" t="s">
        <v>975</v>
      </c>
      <c r="L82" s="202" t="s">
        <v>410</v>
      </c>
      <c r="M82" s="202" t="s">
        <v>976</v>
      </c>
      <c r="N82" s="202" t="s">
        <v>368</v>
      </c>
      <c r="O82" s="202" t="s">
        <v>970</v>
      </c>
      <c r="P82" s="203" t="s">
        <v>971</v>
      </c>
    </row>
    <row r="83" spans="1:16" ht="13.5" thickTop="1">
      <c r="A83" s="205">
        <v>1</v>
      </c>
      <c r="B83" s="263" t="str">
        <f>IF(E83=0,".",VLOOKUP($E83,'databáze hráčů'!$B$3:$I$400,2,FALSE))</f>
        <v>Bireš</v>
      </c>
      <c r="C83" s="264" t="str">
        <f>IF($E83=0,".",VLOOKUP($E83,'databáze hráčů'!$B$3:$I$400,3,FALSE))</f>
        <v>Jan</v>
      </c>
      <c r="D83" s="265" t="str">
        <f>IF($E83=0,".",VLOOKUP($E83,'databáze hráčů'!$B$3:$I$400,7,FALSE))</f>
        <v>SK GC Františkovy Lázně</v>
      </c>
      <c r="E83" s="266">
        <v>652</v>
      </c>
      <c r="F83" s="267" t="str">
        <f>IF($E83=0,".",VLOOKUP($E83,'databáze hráčů'!$B$3:$I$400,4,FALSE))</f>
        <v>S</v>
      </c>
      <c r="G83" s="268" t="str">
        <f>IF($E83=0,".",VLOOKUP($E83,'databáze hráčů'!$B$3:$I$400,8,FALSE))</f>
        <v>M</v>
      </c>
      <c r="H83" s="269">
        <v>23</v>
      </c>
      <c r="I83" s="270">
        <v>22</v>
      </c>
      <c r="J83" s="271">
        <v>27</v>
      </c>
      <c r="K83" s="271">
        <v>27</v>
      </c>
      <c r="L83" s="290">
        <f aca="true" t="shared" si="12" ref="L83:L92">SUM(H83:K83)</f>
        <v>99</v>
      </c>
      <c r="M83" s="291">
        <f aca="true" t="shared" si="13" ref="M83:M92">+L83/COUNT(H83:K83)</f>
        <v>24.75</v>
      </c>
      <c r="N83" s="312">
        <v>61</v>
      </c>
      <c r="O83" s="313">
        <f aca="true" t="shared" si="14" ref="O83:O92">MAX($H83:$K83)-MIN($H83:$K83)</f>
        <v>5</v>
      </c>
      <c r="P83" s="314">
        <f aca="true" t="shared" si="15" ref="P83:P92">LARGE($H83:$K83,2)-SMALL($H83:$K83,2)</f>
        <v>4</v>
      </c>
    </row>
    <row r="84" spans="1:16" ht="12.75">
      <c r="A84" s="206">
        <v>2</v>
      </c>
      <c r="B84" s="226" t="str">
        <f>IF(E84=0,".",VLOOKUP($E84,'databáze hráčů'!$B$3:$I$400,2,FALSE))</f>
        <v>Souček</v>
      </c>
      <c r="C84" s="227" t="str">
        <f>IF($E84=0,".",VLOOKUP($E84,'databáze hráčů'!$B$3:$I$400,3,FALSE))</f>
        <v>Milan</v>
      </c>
      <c r="D84" s="228" t="str">
        <f>IF($E84=0,".",VLOOKUP($E84,'databáze hráčů'!$B$3:$I$400,7,FALSE))</f>
        <v>GC 85 Rakovník</v>
      </c>
      <c r="E84" s="229">
        <v>1101</v>
      </c>
      <c r="F84" s="230" t="str">
        <f>IF($E84=0,".",VLOOKUP($E84,'databáze hráčů'!$B$3:$I$400,4,FALSE))</f>
        <v>S</v>
      </c>
      <c r="G84" s="231" t="str">
        <f>IF($E84=0,".",VLOOKUP($E84,'databáze hráčů'!$B$3:$I$400,8,FALSE))</f>
        <v>M</v>
      </c>
      <c r="H84" s="232">
        <v>28</v>
      </c>
      <c r="I84" s="233">
        <v>23</v>
      </c>
      <c r="J84" s="234">
        <v>26</v>
      </c>
      <c r="K84" s="234">
        <v>23</v>
      </c>
      <c r="L84" s="105">
        <f t="shared" si="12"/>
        <v>100</v>
      </c>
      <c r="M84" s="109">
        <f t="shared" si="13"/>
        <v>25</v>
      </c>
      <c r="N84" s="262">
        <v>60</v>
      </c>
      <c r="O84" s="192">
        <f t="shared" si="14"/>
        <v>5</v>
      </c>
      <c r="P84" s="210">
        <f t="shared" si="15"/>
        <v>3</v>
      </c>
    </row>
    <row r="85" spans="1:16" ht="12.75">
      <c r="A85" s="206">
        <v>3</v>
      </c>
      <c r="B85" s="226" t="str">
        <f>IF(E85=0,".",VLOOKUP($E85,'databáze hráčů'!$B$3:$I$400,2,FALSE))</f>
        <v>Kropáček</v>
      </c>
      <c r="C85" s="227" t="str">
        <f>IF($E85=0,".",VLOOKUP($E85,'databáze hráčů'!$B$3:$I$400,3,FALSE))</f>
        <v>Václav</v>
      </c>
      <c r="D85" s="228" t="str">
        <f>IF($E85=0,".",VLOOKUP($E85,'databáze hráčů'!$B$3:$I$400,7,FALSE))</f>
        <v>GC 85 Rakovník</v>
      </c>
      <c r="E85" s="229">
        <v>202</v>
      </c>
      <c r="F85" s="230" t="str">
        <f>IF($E85=0,".",VLOOKUP($E85,'databáze hráčů'!$B$3:$I$400,4,FALSE))</f>
        <v>S</v>
      </c>
      <c r="G85" s="231">
        <f>IF($E85=0,".",VLOOKUP($E85,'databáze hráčů'!$B$3:$I$400,8,FALSE))</f>
        <v>1</v>
      </c>
      <c r="H85" s="232">
        <v>24</v>
      </c>
      <c r="I85" s="233">
        <v>24</v>
      </c>
      <c r="J85" s="234">
        <v>29</v>
      </c>
      <c r="K85" s="234">
        <v>29</v>
      </c>
      <c r="L85" s="105">
        <f t="shared" si="12"/>
        <v>106</v>
      </c>
      <c r="M85" s="109">
        <f t="shared" si="13"/>
        <v>26.5</v>
      </c>
      <c r="N85" s="104">
        <v>54</v>
      </c>
      <c r="O85" s="192">
        <f t="shared" si="14"/>
        <v>5</v>
      </c>
      <c r="P85" s="210">
        <f t="shared" si="15"/>
        <v>5</v>
      </c>
    </row>
    <row r="86" spans="1:16" ht="12.75">
      <c r="A86" s="206">
        <v>4</v>
      </c>
      <c r="B86" s="226" t="str">
        <f>IF(E86=0,".",VLOOKUP($E86,'databáze hráčů'!$B$3:$I$400,2,FALSE))</f>
        <v>Vitner</v>
      </c>
      <c r="C86" s="227" t="str">
        <f>IF($E86=0,".",VLOOKUP($E86,'databáze hráčů'!$B$3:$I$400,3,FALSE))</f>
        <v>Václav</v>
      </c>
      <c r="D86" s="228" t="str">
        <f>IF($E86=0,".",VLOOKUP($E86,'databáze hráčů'!$B$3:$I$400,7,FALSE))</f>
        <v>GC 85 Rakovník</v>
      </c>
      <c r="E86" s="229">
        <v>1134</v>
      </c>
      <c r="F86" s="230" t="str">
        <f>IF($E86=0,".",VLOOKUP($E86,'databáze hráčů'!$B$3:$I$400,4,FALSE))</f>
        <v>S</v>
      </c>
      <c r="G86" s="231">
        <f>IF($E86=0,".",VLOOKUP($E86,'databáze hráčů'!$B$3:$I$400,8,FALSE))</f>
        <v>1</v>
      </c>
      <c r="H86" s="232">
        <v>27</v>
      </c>
      <c r="I86" s="233">
        <v>30</v>
      </c>
      <c r="J86" s="234">
        <v>29</v>
      </c>
      <c r="K86" s="234">
        <v>26</v>
      </c>
      <c r="L86" s="105">
        <f t="shared" si="12"/>
        <v>112</v>
      </c>
      <c r="M86" s="109">
        <f t="shared" si="13"/>
        <v>28</v>
      </c>
      <c r="N86" s="104">
        <v>48</v>
      </c>
      <c r="O86" s="192">
        <f t="shared" si="14"/>
        <v>4</v>
      </c>
      <c r="P86" s="210">
        <f t="shared" si="15"/>
        <v>2</v>
      </c>
    </row>
    <row r="87" spans="1:16" ht="12.75">
      <c r="A87" s="206">
        <v>5</v>
      </c>
      <c r="B87" s="226" t="str">
        <f>IF(E87=0,".",VLOOKUP($E87,'databáze hráčů'!$B$3:$I$400,2,FALSE))</f>
        <v>Hubinger</v>
      </c>
      <c r="C87" s="227" t="str">
        <f>IF($E87=0,".",VLOOKUP($E87,'databáze hráčů'!$B$3:$I$400,3,FALSE))</f>
        <v>Miroslav</v>
      </c>
      <c r="D87" s="228" t="str">
        <f>IF($E87=0,".",VLOOKUP($E87,'databáze hráčů'!$B$3:$I$400,7,FALSE))</f>
        <v>MGC Plzeň</v>
      </c>
      <c r="E87" s="229">
        <v>442</v>
      </c>
      <c r="F87" s="230" t="str">
        <f>IF($E87=0,".",VLOOKUP($E87,'databáze hráčů'!$B$3:$I$400,4,FALSE))</f>
        <v>S</v>
      </c>
      <c r="G87" s="231">
        <f>IF($E87=0,".",VLOOKUP($E87,'databáze hráčů'!$B$3:$I$400,8,FALSE))</f>
        <v>3</v>
      </c>
      <c r="H87" s="232">
        <v>27</v>
      </c>
      <c r="I87" s="233">
        <v>34</v>
      </c>
      <c r="J87" s="234">
        <v>29</v>
      </c>
      <c r="K87" s="234">
        <v>23</v>
      </c>
      <c r="L87" s="105">
        <f t="shared" si="12"/>
        <v>113</v>
      </c>
      <c r="M87" s="109">
        <f t="shared" si="13"/>
        <v>28.25</v>
      </c>
      <c r="N87" s="104">
        <v>47</v>
      </c>
      <c r="O87" s="192">
        <f t="shared" si="14"/>
        <v>11</v>
      </c>
      <c r="P87" s="210">
        <f t="shared" si="15"/>
        <v>2</v>
      </c>
    </row>
    <row r="88" spans="1:16" ht="12.75">
      <c r="A88" s="206">
        <v>6</v>
      </c>
      <c r="B88" s="226" t="str">
        <f>IF(E88=0,".",VLOOKUP($E88,'databáze hráčů'!$B$3:$I$400,2,FALSE))</f>
        <v>Bláha</v>
      </c>
      <c r="C88" s="227" t="str">
        <f>IF($E88=0,".",VLOOKUP($E88,'databáze hráčů'!$B$3:$I$400,3,FALSE))</f>
        <v>Milan</v>
      </c>
      <c r="D88" s="228" t="str">
        <f>IF($E88=0,".",VLOOKUP($E88,'databáze hráčů'!$B$3:$I$400,7,FALSE))</f>
        <v>GC 85 Rakovník</v>
      </c>
      <c r="E88" s="229">
        <v>1099</v>
      </c>
      <c r="F88" s="230" t="str">
        <f>IF($E88=0,".",VLOOKUP($E88,'databáze hráčů'!$B$3:$I$400,4,FALSE))</f>
        <v>S</v>
      </c>
      <c r="G88" s="231">
        <f>IF($E88=0,".",VLOOKUP($E88,'databáze hráčů'!$B$3:$I$400,8,FALSE))</f>
        <v>2</v>
      </c>
      <c r="H88" s="232">
        <v>36</v>
      </c>
      <c r="I88" s="233">
        <v>25</v>
      </c>
      <c r="J88" s="234">
        <v>29</v>
      </c>
      <c r="K88" s="234">
        <v>25</v>
      </c>
      <c r="L88" s="105">
        <f t="shared" si="12"/>
        <v>115</v>
      </c>
      <c r="M88" s="109">
        <f t="shared" si="13"/>
        <v>28.75</v>
      </c>
      <c r="N88" s="104">
        <v>45</v>
      </c>
      <c r="O88" s="192">
        <f t="shared" si="14"/>
        <v>11</v>
      </c>
      <c r="P88" s="210">
        <f t="shared" si="15"/>
        <v>4</v>
      </c>
    </row>
    <row r="89" spans="1:16" ht="12.75">
      <c r="A89" s="206">
        <v>7</v>
      </c>
      <c r="B89" s="226" t="str">
        <f>IF(E89=0,".",VLOOKUP($E89,'databáze hráčů'!$B$3:$I$400,2,FALSE))</f>
        <v>Dočkal</v>
      </c>
      <c r="C89" s="227" t="str">
        <f>IF($E89=0,".",VLOOKUP($E89,'databáze hráčů'!$B$3:$I$400,3,FALSE))</f>
        <v>Lubomír</v>
      </c>
      <c r="D89" s="228" t="str">
        <f>IF($E89=0,".",VLOOKUP($E89,'databáze hráčů'!$B$3:$I$400,7,FALSE))</f>
        <v>SK GC Františkovy Lázně</v>
      </c>
      <c r="E89" s="229">
        <v>1387</v>
      </c>
      <c r="F89" s="230" t="str">
        <f>IF($E89=0,".",VLOOKUP($E89,'databáze hráčů'!$B$3:$I$400,4,FALSE))</f>
        <v>S</v>
      </c>
      <c r="G89" s="231">
        <f>IF($E89=0,".",VLOOKUP($E89,'databáze hráčů'!$B$3:$I$400,8,FALSE))</f>
        <v>3</v>
      </c>
      <c r="H89" s="232">
        <v>30</v>
      </c>
      <c r="I89" s="233">
        <v>29</v>
      </c>
      <c r="J89" s="234">
        <v>30</v>
      </c>
      <c r="K89" s="234">
        <v>30</v>
      </c>
      <c r="L89" s="105">
        <f t="shared" si="12"/>
        <v>119</v>
      </c>
      <c r="M89" s="109">
        <f t="shared" si="13"/>
        <v>29.75</v>
      </c>
      <c r="N89" s="104">
        <v>41</v>
      </c>
      <c r="O89" s="192">
        <f t="shared" si="14"/>
        <v>1</v>
      </c>
      <c r="P89" s="210">
        <f t="shared" si="15"/>
        <v>0</v>
      </c>
    </row>
    <row r="90" spans="1:16" ht="12.75">
      <c r="A90" s="206">
        <v>8</v>
      </c>
      <c r="B90" s="226" t="str">
        <f>IF(E90=0,".",VLOOKUP($E90,'databáze hráčů'!$B$3:$I$400,2,FALSE))</f>
        <v>Lisa</v>
      </c>
      <c r="C90" s="227" t="str">
        <f>IF($E90=0,".",VLOOKUP($E90,'databáze hráčů'!$B$3:$I$400,3,FALSE))</f>
        <v>Miroslav</v>
      </c>
      <c r="D90" s="228" t="str">
        <f>IF($E90=0,".",VLOOKUP($E90,'databáze hráčů'!$B$3:$I$400,7,FALSE))</f>
        <v>SKDG Jesenice</v>
      </c>
      <c r="E90" s="229">
        <v>433</v>
      </c>
      <c r="F90" s="230" t="str">
        <f>IF($E90=0,".",VLOOKUP($E90,'databáze hráčů'!$B$3:$I$400,4,FALSE))</f>
        <v>S</v>
      </c>
      <c r="G90" s="231">
        <f>IF($E90=0,".",VLOOKUP($E90,'databáze hráčů'!$B$3:$I$400,8,FALSE))</f>
        <v>1</v>
      </c>
      <c r="H90" s="232">
        <v>31</v>
      </c>
      <c r="I90" s="233">
        <v>28</v>
      </c>
      <c r="J90" s="234">
        <v>32</v>
      </c>
      <c r="K90" s="234">
        <v>29</v>
      </c>
      <c r="L90" s="105">
        <f t="shared" si="12"/>
        <v>120</v>
      </c>
      <c r="M90" s="109">
        <f t="shared" si="13"/>
        <v>30</v>
      </c>
      <c r="N90" s="104">
        <v>40</v>
      </c>
      <c r="O90" s="192">
        <f t="shared" si="14"/>
        <v>4</v>
      </c>
      <c r="P90" s="210">
        <f t="shared" si="15"/>
        <v>2</v>
      </c>
    </row>
    <row r="91" spans="1:16" ht="12.75">
      <c r="A91" s="206">
        <v>9</v>
      </c>
      <c r="B91" s="226" t="str">
        <f>IF(E91=0,".",VLOOKUP($E91,'databáze hráčů'!$B$3:$I$400,2,FALSE))</f>
        <v>Moutvička</v>
      </c>
      <c r="C91" s="227" t="str">
        <f>IF($E91=0,".",VLOOKUP($E91,'databáze hráčů'!$B$3:$I$400,3,FALSE))</f>
        <v>Jaroslav</v>
      </c>
      <c r="D91" s="228" t="str">
        <f>IF($E91=0,".",VLOOKUP($E91,'databáze hráčů'!$B$3:$I$400,7,FALSE))</f>
        <v>MGC Plzeň</v>
      </c>
      <c r="E91" s="229">
        <v>2502</v>
      </c>
      <c r="F91" s="230" t="str">
        <f>IF($E91=0,".",VLOOKUP($E91,'databáze hráčů'!$B$3:$I$400,4,FALSE))</f>
        <v>S</v>
      </c>
      <c r="G91" s="231">
        <f>IF($E91=0,".",VLOOKUP($E91,'databáze hráčů'!$B$3:$I$400,8,FALSE))</f>
        <v>2</v>
      </c>
      <c r="H91" s="232">
        <v>33</v>
      </c>
      <c r="I91" s="233">
        <v>38</v>
      </c>
      <c r="J91" s="234">
        <v>27</v>
      </c>
      <c r="K91" s="234">
        <v>24</v>
      </c>
      <c r="L91" s="105">
        <f t="shared" si="12"/>
        <v>122</v>
      </c>
      <c r="M91" s="109">
        <f t="shared" si="13"/>
        <v>30.5</v>
      </c>
      <c r="N91" s="104">
        <v>38</v>
      </c>
      <c r="O91" s="192">
        <f t="shared" si="14"/>
        <v>14</v>
      </c>
      <c r="P91" s="210">
        <f t="shared" si="15"/>
        <v>6</v>
      </c>
    </row>
    <row r="92" spans="1:16" ht="12.75">
      <c r="A92" s="274">
        <v>10</v>
      </c>
      <c r="B92" s="246" t="str">
        <f>IF(E92=0,".",VLOOKUP($E92,'databáze hráčů'!$B$3:$I$400,2,FALSE))</f>
        <v>Škubal</v>
      </c>
      <c r="C92" s="247" t="str">
        <f>IF($E92=0,".",VLOOKUP($E92,'databáze hráčů'!$B$3:$I$400,3,FALSE))</f>
        <v>Vladimír</v>
      </c>
      <c r="D92" s="248" t="str">
        <f>IF($E92=0,".",VLOOKUP($E92,'databáze hráčů'!$B$3:$I$400,7,FALSE))</f>
        <v>MGC Plzeň</v>
      </c>
      <c r="E92" s="249">
        <v>1284</v>
      </c>
      <c r="F92" s="250" t="str">
        <f>IF($E92=0,".",VLOOKUP($E92,'databáze hráčů'!$B$3:$I$400,4,FALSE))</f>
        <v>S</v>
      </c>
      <c r="G92" s="251">
        <f>IF($E92=0,".",VLOOKUP($E92,'databáze hráčů'!$B$3:$I$400,8,FALSE))</f>
        <v>3</v>
      </c>
      <c r="H92" s="252">
        <v>27</v>
      </c>
      <c r="I92" s="253">
        <v>37</v>
      </c>
      <c r="J92" s="254">
        <v>34</v>
      </c>
      <c r="K92" s="254">
        <v>27</v>
      </c>
      <c r="L92" s="255">
        <f t="shared" si="12"/>
        <v>125</v>
      </c>
      <c r="M92" s="256">
        <f t="shared" si="13"/>
        <v>31.25</v>
      </c>
      <c r="N92" s="257">
        <v>35</v>
      </c>
      <c r="O92" s="275">
        <f t="shared" si="14"/>
        <v>10</v>
      </c>
      <c r="P92" s="276">
        <f t="shared" si="15"/>
        <v>7</v>
      </c>
    </row>
    <row r="93" spans="1:15" ht="12.75">
      <c r="A93" s="61"/>
      <c r="B93" s="23"/>
      <c r="C93" s="23"/>
      <c r="D93" s="23"/>
      <c r="E93" s="62"/>
      <c r="F93" s="80"/>
      <c r="G93" s="8"/>
      <c r="H93" s="8"/>
      <c r="I93" s="8"/>
      <c r="J93" s="8"/>
      <c r="K93" s="8"/>
      <c r="L93" s="85"/>
      <c r="M93" s="86"/>
      <c r="N93" s="84"/>
      <c r="O93" s="85"/>
    </row>
    <row r="94" spans="1:14" ht="13.5" thickBot="1">
      <c r="A94" s="407" t="s">
        <v>981</v>
      </c>
      <c r="B94" s="408"/>
      <c r="C94" s="408"/>
      <c r="D94" s="81"/>
      <c r="E94" s="81"/>
      <c r="F94" s="214"/>
      <c r="G94" s="214"/>
      <c r="H94" s="214"/>
      <c r="I94" s="214"/>
      <c r="J94" s="214"/>
      <c r="K94" s="81"/>
      <c r="L94" s="81"/>
      <c r="M94" s="81"/>
      <c r="N94" s="81"/>
    </row>
    <row r="95" spans="1:16" ht="14.25" thickBot="1" thickTop="1">
      <c r="A95" s="201" t="s">
        <v>376</v>
      </c>
      <c r="B95" s="202" t="s">
        <v>56</v>
      </c>
      <c r="C95" s="202" t="s">
        <v>57</v>
      </c>
      <c r="D95" s="202" t="s">
        <v>377</v>
      </c>
      <c r="E95" s="202" t="s">
        <v>408</v>
      </c>
      <c r="F95" s="213" t="s">
        <v>409</v>
      </c>
      <c r="G95" s="212" t="s">
        <v>62</v>
      </c>
      <c r="H95" s="204" t="s">
        <v>972</v>
      </c>
      <c r="I95" s="213" t="s">
        <v>973</v>
      </c>
      <c r="J95" s="213" t="s">
        <v>974</v>
      </c>
      <c r="K95" s="202" t="s">
        <v>975</v>
      </c>
      <c r="L95" s="202" t="s">
        <v>410</v>
      </c>
      <c r="M95" s="202" t="s">
        <v>976</v>
      </c>
      <c r="N95" s="202" t="s">
        <v>368</v>
      </c>
      <c r="O95" s="202" t="s">
        <v>970</v>
      </c>
      <c r="P95" s="203" t="s">
        <v>971</v>
      </c>
    </row>
    <row r="96" spans="1:16" ht="13.5" thickTop="1">
      <c r="A96" s="315">
        <v>1</v>
      </c>
      <c r="B96" s="316" t="str">
        <f>IF(E96=0,".",VLOOKUP($E96,'databáze hráčů'!$B$3:$I$400,2,FALSE))</f>
        <v>Kratochvíl</v>
      </c>
      <c r="C96" s="316" t="str">
        <f>IF($E96=0,".",VLOOKUP($E96,'databáze hráčů'!$B$3:$I$400,3,FALSE))</f>
        <v>Jaroslav</v>
      </c>
      <c r="D96" s="317" t="str">
        <f>IF($E96=0,".",VLOOKUP($E96,'databáze hráčů'!$B$3:$I$400,7,FALSE))</f>
        <v>SK GC Františkovy Lázně</v>
      </c>
      <c r="E96" s="318">
        <v>235</v>
      </c>
      <c r="F96" s="319" t="str">
        <f>IF($E96=0,".",VLOOKUP($E96,'databáze hráčů'!$B$3:$I$400,4,FALSE))</f>
        <v>S2</v>
      </c>
      <c r="G96" s="320">
        <f>IF($E96=0,".",VLOOKUP($E96,'databáze hráčů'!$B$3:$I$400,8,FALSE))</f>
        <v>2</v>
      </c>
      <c r="H96" s="321">
        <v>28</v>
      </c>
      <c r="I96" s="322">
        <v>28</v>
      </c>
      <c r="J96" s="323">
        <v>24</v>
      </c>
      <c r="K96" s="323">
        <v>22</v>
      </c>
      <c r="L96" s="324">
        <f>SUM(H96:K96)</f>
        <v>102</v>
      </c>
      <c r="M96" s="325">
        <f>+L96/COUNT(H96:K96)</f>
        <v>25.5</v>
      </c>
      <c r="N96" s="326">
        <v>58</v>
      </c>
      <c r="O96" s="327">
        <f>MAX($H96:$K96)-MIN($H96:$K96)</f>
        <v>6</v>
      </c>
      <c r="P96" s="328">
        <f>LARGE($H96:$K96,2)-SMALL($H96:$K96,2)</f>
        <v>4</v>
      </c>
    </row>
    <row r="97" spans="1:16" ht="12.75">
      <c r="A97" s="329">
        <v>2</v>
      </c>
      <c r="B97" s="330" t="str">
        <f>IF(E97=0,".",VLOOKUP($E97,'databáze hráčů'!$B$3:$I$400,2,FALSE))</f>
        <v>Hála</v>
      </c>
      <c r="C97" s="330" t="str">
        <f>IF($E97=0,".",VLOOKUP($E97,'databáze hráčů'!$B$3:$I$400,3,FALSE))</f>
        <v>Jan</v>
      </c>
      <c r="D97" s="331" t="str">
        <f>IF($E97=0,".",VLOOKUP($E97,'databáze hráčů'!$B$3:$I$400,7,FALSE))</f>
        <v>SK GC Františkovy Lázně</v>
      </c>
      <c r="E97" s="332">
        <v>230</v>
      </c>
      <c r="F97" s="333" t="str">
        <f>IF($E97=0,".",VLOOKUP($E97,'databáze hráčů'!$B$3:$I$400,4,FALSE))</f>
        <v>S2</v>
      </c>
      <c r="G97" s="334">
        <f>IF($E97=0,".",VLOOKUP($E97,'databáze hráčů'!$B$3:$I$400,8,FALSE))</f>
        <v>1</v>
      </c>
      <c r="H97" s="335">
        <v>25</v>
      </c>
      <c r="I97" s="336">
        <v>31</v>
      </c>
      <c r="J97" s="337">
        <v>25</v>
      </c>
      <c r="K97" s="337">
        <v>23</v>
      </c>
      <c r="L97" s="338">
        <f>SUM(H97:K97)</f>
        <v>104</v>
      </c>
      <c r="M97" s="339">
        <f>+L97/COUNT(H97:K97)</f>
        <v>26</v>
      </c>
      <c r="N97" s="340">
        <v>56</v>
      </c>
      <c r="O97" s="341">
        <f>MAX($H97:$K97)-MIN($H97:$K97)</f>
        <v>8</v>
      </c>
      <c r="P97" s="342">
        <f>LARGE($H97:$K97,2)-SMALL($H97:$K97,2)</f>
        <v>0</v>
      </c>
    </row>
    <row r="98" spans="1:16" ht="12.75">
      <c r="A98" s="329">
        <v>3</v>
      </c>
      <c r="B98" s="330" t="str">
        <f>IF(E98=0,".",VLOOKUP($E98,'databáze hráčů'!$B$3:$I$400,2,FALSE))</f>
        <v>Soustružník</v>
      </c>
      <c r="C98" s="330" t="str">
        <f>IF($E98=0,".",VLOOKUP($E98,'databáze hráčů'!$B$3:$I$400,3,FALSE))</f>
        <v>Karel</v>
      </c>
      <c r="D98" s="331" t="str">
        <f>IF($E98=0,".",VLOOKUP($E98,'databáze hráčů'!$B$3:$I$400,7,FALSE))</f>
        <v>TJ MTG Hraničář Cheb</v>
      </c>
      <c r="E98" s="332">
        <v>2472</v>
      </c>
      <c r="F98" s="333" t="str">
        <f>IF($E98=0,".",VLOOKUP($E98,'databáze hráčů'!$B$3:$I$400,4,FALSE))</f>
        <v>S2</v>
      </c>
      <c r="G98" s="334">
        <f>IF($E98=0,".",VLOOKUP($E98,'databáze hráčů'!$B$3:$I$400,8,FALSE))</f>
        <v>2</v>
      </c>
      <c r="H98" s="335">
        <v>28</v>
      </c>
      <c r="I98" s="336">
        <v>28</v>
      </c>
      <c r="J98" s="337">
        <v>28</v>
      </c>
      <c r="K98" s="337">
        <v>26</v>
      </c>
      <c r="L98" s="338">
        <f>SUM(H98:K98)</f>
        <v>110</v>
      </c>
      <c r="M98" s="339">
        <f>+L98/COUNT(H98:K98)</f>
        <v>27.5</v>
      </c>
      <c r="N98" s="340">
        <v>50</v>
      </c>
      <c r="O98" s="341">
        <f>MAX($H98:$K98)-MIN($H98:$K98)</f>
        <v>2</v>
      </c>
      <c r="P98" s="342">
        <f>LARGE($H98:$K98,2)-SMALL($H98:$K98,2)</f>
        <v>0</v>
      </c>
    </row>
    <row r="99" spans="1:16" ht="12.75">
      <c r="A99" s="343">
        <v>4</v>
      </c>
      <c r="B99" s="344" t="str">
        <f>IF(E99=0,".",VLOOKUP($E99,'databáze hráčů'!$B$3:$I$400,2,FALSE))</f>
        <v>Průcha</v>
      </c>
      <c r="C99" s="344" t="str">
        <f>IF($E99=0,".",VLOOKUP($E99,'databáze hráčů'!$B$3:$I$400,3,FALSE))</f>
        <v>Petr</v>
      </c>
      <c r="D99" s="345" t="str">
        <f>IF($E99=0,".",VLOOKUP($E99,'databáze hráčů'!$B$3:$I$400,7,FALSE))</f>
        <v>TJ MG Cheb, o.s.</v>
      </c>
      <c r="E99" s="346">
        <v>3419</v>
      </c>
      <c r="F99" s="347" t="str">
        <f>IF($E99=0,".",VLOOKUP($E99,'databáze hráčů'!$B$3:$I$400,4,FALSE))</f>
        <v>S2</v>
      </c>
      <c r="G99" s="348">
        <f>IF($E99=0,".",VLOOKUP($E99,'databáze hráčů'!$B$3:$I$400,8,FALSE))</f>
        <v>5</v>
      </c>
      <c r="H99" s="349">
        <v>33</v>
      </c>
      <c r="I99" s="350">
        <v>41</v>
      </c>
      <c r="J99" s="351">
        <v>41</v>
      </c>
      <c r="K99" s="351">
        <v>30</v>
      </c>
      <c r="L99" s="352">
        <f>SUM(H99:K99)</f>
        <v>145</v>
      </c>
      <c r="M99" s="353">
        <f>+L99/COUNT(H99:K99)</f>
        <v>36.25</v>
      </c>
      <c r="N99" s="354">
        <v>15</v>
      </c>
      <c r="O99" s="275">
        <f>MAX($H99:$K99)-MIN($H99:$K99)</f>
        <v>11</v>
      </c>
      <c r="P99" s="276">
        <f>LARGE($H99:$K99,2)-SMALL($H99:$K99,2)</f>
        <v>8</v>
      </c>
    </row>
    <row r="100" spans="1:15" ht="12.75">
      <c r="A100" s="61"/>
      <c r="B100" s="23"/>
      <c r="C100" s="23"/>
      <c r="D100" s="23"/>
      <c r="E100" s="62"/>
      <c r="F100" s="80"/>
      <c r="G100" s="8"/>
      <c r="H100" s="8"/>
      <c r="I100" s="8"/>
      <c r="J100" s="8"/>
      <c r="K100" s="8"/>
      <c r="L100" s="85"/>
      <c r="M100" s="86"/>
      <c r="N100" s="84"/>
      <c r="O100" s="85"/>
    </row>
    <row r="101" spans="1:14" ht="13.5" thickBot="1">
      <c r="A101" s="407" t="s">
        <v>992</v>
      </c>
      <c r="B101" s="408"/>
      <c r="C101" s="408"/>
      <c r="M101" s="70"/>
      <c r="N101" s="66"/>
    </row>
    <row r="102" spans="1:16" ht="13.5" thickTop="1">
      <c r="A102" s="87" t="s">
        <v>376</v>
      </c>
      <c r="B102" s="87" t="s">
        <v>56</v>
      </c>
      <c r="C102" s="87" t="s">
        <v>57</v>
      </c>
      <c r="D102" s="87" t="s">
        <v>377</v>
      </c>
      <c r="E102" s="87" t="s">
        <v>408</v>
      </c>
      <c r="F102" s="87" t="s">
        <v>409</v>
      </c>
      <c r="G102" s="87" t="s">
        <v>62</v>
      </c>
      <c r="H102" s="87" t="s">
        <v>972</v>
      </c>
      <c r="I102" s="87" t="s">
        <v>973</v>
      </c>
      <c r="J102" s="87" t="s">
        <v>974</v>
      </c>
      <c r="K102" s="87" t="s">
        <v>975</v>
      </c>
      <c r="L102" s="87" t="s">
        <v>410</v>
      </c>
      <c r="M102" s="87" t="s">
        <v>379</v>
      </c>
      <c r="N102" s="87" t="s">
        <v>368</v>
      </c>
      <c r="O102" s="87" t="s">
        <v>970</v>
      </c>
      <c r="P102" s="87" t="s">
        <v>971</v>
      </c>
    </row>
    <row r="103" spans="1:16" ht="12.75">
      <c r="A103" s="378">
        <v>1</v>
      </c>
      <c r="B103" s="355" t="str">
        <f>IF(E103=0,".",VLOOKUP($E103,'databáze hráčů'!$B$3:$I$400,2,FALSE))</f>
        <v>Malárik</v>
      </c>
      <c r="C103" s="355" t="str">
        <f>IF($E103=0,".",VLOOKUP($E103,'databáze hráčů'!$B$3:$I$400,3,FALSE))</f>
        <v>Michal</v>
      </c>
      <c r="D103" s="356" t="str">
        <f>IF($E103=0,".",VLOOKUP($E103,'databáze hráčů'!$B$3:$I$400,7,FALSE))</f>
        <v>SK GC Františkovy lázně</v>
      </c>
      <c r="E103" s="357">
        <v>3475</v>
      </c>
      <c r="F103" s="358" t="str">
        <f>IF($E103=0,".",VLOOKUP($E103,'databáze hráčů'!$B$3:$I$400,4,FALSE))</f>
        <v>Jz</v>
      </c>
      <c r="G103" s="359">
        <f>IF($E103=0,".",VLOOKUP($E103,'databáze hráčů'!$B$3:$I$400,8,FALSE))</f>
        <v>1</v>
      </c>
      <c r="H103" s="360">
        <v>27</v>
      </c>
      <c r="I103" s="361">
        <v>23</v>
      </c>
      <c r="J103" s="362">
        <v>28</v>
      </c>
      <c r="K103" s="362">
        <v>32</v>
      </c>
      <c r="L103" s="363">
        <f>SUM(H103:K103)</f>
        <v>110</v>
      </c>
      <c r="M103" s="364">
        <f>+L103/COUNT(H103:K103)</f>
        <v>27.5</v>
      </c>
      <c r="N103" s="365">
        <v>50</v>
      </c>
      <c r="O103" s="366">
        <f>MAX($H103:$K103)-MIN($H103:$K103)</f>
        <v>9</v>
      </c>
      <c r="P103" s="367">
        <f>LARGE($H103:$K103,2)-SMALL($H103:$K103,2)</f>
        <v>1</v>
      </c>
    </row>
    <row r="104" spans="1:16" ht="12.75">
      <c r="A104" s="379">
        <v>2</v>
      </c>
      <c r="B104" s="198" t="str">
        <f>IF(E104=0,".",VLOOKUP($E104,'databáze hráčů'!$B$3:$I$400,2,FALSE))</f>
        <v>Benda</v>
      </c>
      <c r="C104" s="198" t="str">
        <f>IF($E104=0,".",VLOOKUP($E104,'databáze hráčů'!$B$3:$I$400,3,FALSE))</f>
        <v>Lumír</v>
      </c>
      <c r="D104" s="368" t="str">
        <f>IF($E104=0,".",VLOOKUP($E104,'databáze hráčů'!$B$3:$I$400,7,FALSE))</f>
        <v>MGC Plzeň</v>
      </c>
      <c r="E104" s="199">
        <v>2656</v>
      </c>
      <c r="F104" s="200" t="str">
        <f>IF($E104=0,".",VLOOKUP($E104,'databáze hráčů'!$B$3:$I$400,4,FALSE))</f>
        <v>Jz</v>
      </c>
      <c r="G104" s="369">
        <f>IF($E104=0,".",VLOOKUP($E104,'databáze hráčů'!$B$3:$I$400,8,FALSE))</f>
        <v>1</v>
      </c>
      <c r="H104" s="370">
        <v>25</v>
      </c>
      <c r="I104" s="371">
        <v>24</v>
      </c>
      <c r="J104" s="372">
        <v>34</v>
      </c>
      <c r="K104" s="372">
        <v>30</v>
      </c>
      <c r="L104" s="373">
        <f>SUM(H104:K104)</f>
        <v>113</v>
      </c>
      <c r="M104" s="374">
        <f>+L104/COUNT(H104:K104)</f>
        <v>28.25</v>
      </c>
      <c r="N104" s="375">
        <v>47</v>
      </c>
      <c r="O104" s="376">
        <f>MAX($H104:$K104)-MIN($H104:$K104)</f>
        <v>10</v>
      </c>
      <c r="P104" s="377">
        <f>LARGE($H104:$K104,2)-SMALL($H104:$K104,2)</f>
        <v>5</v>
      </c>
    </row>
    <row r="105" spans="1:16" ht="12.75">
      <c r="A105" s="379">
        <v>3</v>
      </c>
      <c r="B105" s="198" t="str">
        <f>IF(E105=0,".",VLOOKUP($E105,'databáze hráčů'!$B$3:$I$400,2,FALSE))</f>
        <v>Škaloud</v>
      </c>
      <c r="C105" s="198" t="str">
        <f>IF($E105=0,".",VLOOKUP($E105,'databáze hráčů'!$B$3:$I$400,3,FALSE))</f>
        <v>Ondřej</v>
      </c>
      <c r="D105" s="368" t="str">
        <f>IF($E105=0,".",VLOOKUP($E105,'databáze hráčů'!$B$3:$I$400,7,FALSE))</f>
        <v>GC 85 Rakovník</v>
      </c>
      <c r="E105" s="199">
        <v>2857</v>
      </c>
      <c r="F105" s="200" t="str">
        <f>IF($E105=0,".",VLOOKUP($E105,'databáze hráčů'!$B$3:$I$400,4,FALSE))</f>
        <v>Jz</v>
      </c>
      <c r="G105" s="369">
        <f>IF($E105=0,".",VLOOKUP($E105,'databáze hráčů'!$B$3:$I$400,8,FALSE))</f>
        <v>1</v>
      </c>
      <c r="H105" s="370">
        <v>33</v>
      </c>
      <c r="I105" s="371">
        <v>27</v>
      </c>
      <c r="J105" s="372">
        <v>26</v>
      </c>
      <c r="K105" s="372">
        <v>27</v>
      </c>
      <c r="L105" s="373">
        <f>SUM(H105:K105)</f>
        <v>113</v>
      </c>
      <c r="M105" s="374">
        <f>+L105/COUNT(H105:K105)</f>
        <v>28.25</v>
      </c>
      <c r="N105" s="375">
        <v>47</v>
      </c>
      <c r="O105" s="376">
        <f>MAX($H105:$K105)-MIN($H105:$K105)</f>
        <v>7</v>
      </c>
      <c r="P105" s="377">
        <f>LARGE($H105:$K105,2)-SMALL($H105:$K105,2)</f>
        <v>0</v>
      </c>
    </row>
    <row r="106" spans="1:16" ht="12.75">
      <c r="A106" s="380">
        <v>4</v>
      </c>
      <c r="B106" s="381" t="str">
        <f>IF(E106=0,".",VLOOKUP($E106,'databáze hráčů'!$B$3:$I$400,2,FALSE))</f>
        <v>Kovář</v>
      </c>
      <c r="C106" s="381" t="str">
        <f>IF($E106=0,".",VLOOKUP($E106,'databáze hráčů'!$B$3:$I$400,3,FALSE))</f>
        <v>Josef</v>
      </c>
      <c r="D106" s="382" t="str">
        <f>IF($E106=0,".",VLOOKUP($E106,'databáze hráčů'!$B$3:$I$400,7,FALSE))</f>
        <v>SK DG Chomutov</v>
      </c>
      <c r="E106" s="383">
        <v>3189</v>
      </c>
      <c r="F106" s="384" t="str">
        <f>IF($E106=0,".",VLOOKUP($E106,'databáze hráčů'!$B$3:$I$400,4,FALSE))</f>
        <v>Jz</v>
      </c>
      <c r="G106" s="385">
        <f>IF($E106=0,".",VLOOKUP($E106,'databáze hráčů'!$B$3:$I$400,8,FALSE))</f>
        <v>2</v>
      </c>
      <c r="H106" s="386">
        <v>39</v>
      </c>
      <c r="I106" s="387">
        <v>31</v>
      </c>
      <c r="J106" s="388">
        <v>30</v>
      </c>
      <c r="K106" s="388">
        <v>28</v>
      </c>
      <c r="L106" s="389">
        <f>SUM(H106:K106)</f>
        <v>128</v>
      </c>
      <c r="M106" s="390">
        <f>+L106/COUNT(H106:K106)</f>
        <v>32</v>
      </c>
      <c r="N106" s="391">
        <v>32</v>
      </c>
      <c r="O106" s="392">
        <f>MAX($H106:$K106)-MIN($H106:$K106)</f>
        <v>11</v>
      </c>
      <c r="P106" s="393">
        <f>LARGE($H106:$K106,2)-SMALL($H106:$K106,2)</f>
        <v>1</v>
      </c>
    </row>
    <row r="107" spans="1:14" ht="12.75">
      <c r="A107" s="61"/>
      <c r="B107" s="23"/>
      <c r="C107" s="23"/>
      <c r="D107" s="23"/>
      <c r="E107" s="8"/>
      <c r="F107" s="62"/>
      <c r="G107" s="8"/>
      <c r="H107" s="8"/>
      <c r="I107" s="8"/>
      <c r="J107" s="8"/>
      <c r="K107" s="8"/>
      <c r="L107" s="8"/>
      <c r="M107" s="67"/>
      <c r="N107" s="8"/>
    </row>
    <row r="108" spans="1:13" ht="13.5" thickBot="1">
      <c r="A108" s="407" t="s">
        <v>993</v>
      </c>
      <c r="B108" s="408"/>
      <c r="C108" s="408"/>
      <c r="G108" s="211"/>
      <c r="H108" s="211"/>
      <c r="M108" s="70"/>
    </row>
    <row r="109" spans="1:16" ht="14.25" thickBot="1" thickTop="1">
      <c r="A109" s="201" t="s">
        <v>376</v>
      </c>
      <c r="B109" s="202" t="s">
        <v>56</v>
      </c>
      <c r="C109" s="202" t="s">
        <v>57</v>
      </c>
      <c r="D109" s="202" t="s">
        <v>377</v>
      </c>
      <c r="E109" s="202" t="s">
        <v>408</v>
      </c>
      <c r="F109" s="202" t="s">
        <v>409</v>
      </c>
      <c r="G109" s="212" t="s">
        <v>62</v>
      </c>
      <c r="H109" s="204" t="s">
        <v>972</v>
      </c>
      <c r="I109" s="202" t="s">
        <v>973</v>
      </c>
      <c r="J109" s="202" t="s">
        <v>974</v>
      </c>
      <c r="K109" s="202" t="s">
        <v>975</v>
      </c>
      <c r="L109" s="202" t="s">
        <v>410</v>
      </c>
      <c r="M109" s="202" t="s">
        <v>976</v>
      </c>
      <c r="N109" s="202" t="s">
        <v>368</v>
      </c>
      <c r="O109" s="202" t="s">
        <v>970</v>
      </c>
      <c r="P109" s="203" t="s">
        <v>971</v>
      </c>
    </row>
    <row r="110" spans="1:16" ht="13.5" thickTop="1">
      <c r="A110" s="294">
        <v>1</v>
      </c>
      <c r="B110" s="227" t="str">
        <f>IF(E110=0,".",VLOOKUP($E110,'databáze hráčů'!$B$3:$I$400,2,FALSE))</f>
        <v>Vosmíková</v>
      </c>
      <c r="C110" s="227" t="str">
        <f>IF($E110=0,".",VLOOKUP($E110,'databáze hráčů'!$B$3:$I$400,3,FALSE))</f>
        <v>Petra</v>
      </c>
      <c r="D110" s="228" t="str">
        <f>IF($E110=0,".",VLOOKUP($E110,'databáze hráčů'!$B$3:$I$400,7,FALSE))</f>
        <v>SK DG Chomutov</v>
      </c>
      <c r="E110" s="229">
        <v>986</v>
      </c>
      <c r="F110" s="230" t="str">
        <f>IF($E110=0,".",VLOOKUP($E110,'databáze hráčů'!$B$3:$I$400,4,FALSE))</f>
        <v>Ž</v>
      </c>
      <c r="G110" s="231">
        <f>IF($E110=0,".",VLOOKUP($E110,'databáze hráčů'!$B$3:$I$400,8,FALSE))</f>
        <v>1</v>
      </c>
      <c r="H110" s="232">
        <v>27</v>
      </c>
      <c r="I110" s="233">
        <v>31</v>
      </c>
      <c r="J110" s="234">
        <v>24</v>
      </c>
      <c r="K110" s="234">
        <v>23</v>
      </c>
      <c r="L110" s="105">
        <f>SUM(H110:K110)</f>
        <v>105</v>
      </c>
      <c r="M110" s="109">
        <f>+L110/COUNT(H110:K110)</f>
        <v>26.25</v>
      </c>
      <c r="N110" s="104">
        <v>55</v>
      </c>
      <c r="O110" s="191">
        <f>MAX($H110:$K110)-MIN($H110:$K110)</f>
        <v>8</v>
      </c>
      <c r="P110" s="295">
        <f>LARGE($H110:$K110,2)-SMALL($H110:$K110,2)</f>
        <v>3</v>
      </c>
    </row>
    <row r="111" spans="1:16" ht="12.75">
      <c r="A111" s="294">
        <v>2</v>
      </c>
      <c r="B111" s="227" t="str">
        <f>IF(E111=0,".",VLOOKUP($E111,'databáze hráčů'!$B$3:$I$400,2,FALSE))</f>
        <v>Škaloudová</v>
      </c>
      <c r="C111" s="227" t="str">
        <f>IF($E111=0,".",VLOOKUP($E111,'databáze hráčů'!$B$3:$I$400,3,FALSE))</f>
        <v>Dita</v>
      </c>
      <c r="D111" s="228" t="str">
        <f>IF($E111=0,".",VLOOKUP($E111,'databáze hráčů'!$B$3:$I$400,7,FALSE))</f>
        <v>GC 85 Rakovník</v>
      </c>
      <c r="E111" s="229">
        <v>2859</v>
      </c>
      <c r="F111" s="230" t="str">
        <f>IF($E111=0,".",VLOOKUP($E111,'databáze hráčů'!$B$3:$I$400,4,FALSE))</f>
        <v>Ž</v>
      </c>
      <c r="G111" s="231" t="str">
        <f>IF($E111=0,".",VLOOKUP($E111,'databáze hráčů'!$B$3:$I$400,8,FALSE))</f>
        <v>M</v>
      </c>
      <c r="H111" s="232">
        <v>28</v>
      </c>
      <c r="I111" s="233">
        <v>26</v>
      </c>
      <c r="J111" s="234">
        <v>28</v>
      </c>
      <c r="K111" s="234">
        <v>28</v>
      </c>
      <c r="L111" s="105">
        <f>SUM(H111:K111)</f>
        <v>110</v>
      </c>
      <c r="M111" s="109">
        <f>+L111/COUNT(H111:K111)</f>
        <v>27.5</v>
      </c>
      <c r="N111" s="104">
        <v>50</v>
      </c>
      <c r="O111" s="191">
        <f>MAX($H111:$K111)-MIN($H111:$K111)</f>
        <v>2</v>
      </c>
      <c r="P111" s="295">
        <f>LARGE($H111:$K111,2)-SMALL($H111:$K111,2)</f>
        <v>0</v>
      </c>
    </row>
    <row r="112" spans="1:16" ht="12.75">
      <c r="A112" s="294">
        <v>3</v>
      </c>
      <c r="B112" s="227" t="str">
        <f>IF(E112=0,".",VLOOKUP($E112,'databáze hráčů'!$B$3:$I$400,2,FALSE))</f>
        <v>Adamová</v>
      </c>
      <c r="C112" s="227" t="str">
        <f>IF($E112=0,".",VLOOKUP($E112,'databáze hráčů'!$B$3:$I$400,3,FALSE))</f>
        <v>Karolína</v>
      </c>
      <c r="D112" s="228" t="str">
        <f>IF($E112=0,".",VLOOKUP($E112,'databáze hráčů'!$B$3:$I$400,7,FALSE))</f>
        <v>MGC Plzeň</v>
      </c>
      <c r="E112" s="229">
        <v>2892</v>
      </c>
      <c r="F112" s="230" t="str">
        <f>IF($E112=0,".",VLOOKUP($E112,'databáze hráčů'!$B$3:$I$400,4,FALSE))</f>
        <v>Ž</v>
      </c>
      <c r="G112" s="231">
        <f>IF($E112=0,".",VLOOKUP($E112,'databáze hráčů'!$B$3:$I$400,8,FALSE))</f>
        <v>1</v>
      </c>
      <c r="H112" s="232">
        <v>26</v>
      </c>
      <c r="I112" s="233">
        <v>36</v>
      </c>
      <c r="J112" s="234">
        <v>28</v>
      </c>
      <c r="K112" s="234">
        <v>28</v>
      </c>
      <c r="L112" s="105">
        <f>SUM(H112:K112)</f>
        <v>118</v>
      </c>
      <c r="M112" s="109">
        <f>+L112/COUNT(H112:K112)</f>
        <v>29.5</v>
      </c>
      <c r="N112" s="104">
        <v>42</v>
      </c>
      <c r="O112" s="277">
        <f>MAX($H112:$K112)-MIN($H112:$K112)</f>
        <v>10</v>
      </c>
      <c r="P112" s="295">
        <f>LARGE($H112:$K112,2)-SMALL($H112:$K112,2)</f>
        <v>0</v>
      </c>
    </row>
    <row r="113" spans="1:16" ht="12.75">
      <c r="A113" s="294">
        <v>4</v>
      </c>
      <c r="B113" s="227" t="str">
        <f>IF(E113=0,".",VLOOKUP($E113,'databáze hráčů'!$B$3:$I$400,2,FALSE))</f>
        <v>Rendlová</v>
      </c>
      <c r="C113" s="227" t="str">
        <f>IF($E113=0,".",VLOOKUP($E113,'databáze hráčů'!$B$3:$I$400,3,FALSE))</f>
        <v>Lenka</v>
      </c>
      <c r="D113" s="228" t="str">
        <f>IF($E113=0,".",VLOOKUP($E113,'databáze hráčů'!$B$3:$I$400,7,FALSE))</f>
        <v>SK GC Františkovy Lázně</v>
      </c>
      <c r="E113" s="229">
        <v>3276</v>
      </c>
      <c r="F113" s="230" t="str">
        <f>IF($E113=0,".",VLOOKUP($E113,'databáze hráčů'!$B$3:$I$400,4,FALSE))</f>
        <v>Ž</v>
      </c>
      <c r="G113" s="231">
        <f>IF($E113=0,".",VLOOKUP($E113,'databáze hráčů'!$B$3:$I$400,8,FALSE))</f>
        <v>3</v>
      </c>
      <c r="H113" s="232">
        <v>29</v>
      </c>
      <c r="I113" s="233">
        <v>32</v>
      </c>
      <c r="J113" s="234">
        <v>29</v>
      </c>
      <c r="K113" s="234">
        <v>36</v>
      </c>
      <c r="L113" s="105">
        <f>SUM(H113:K113)</f>
        <v>126</v>
      </c>
      <c r="M113" s="109">
        <f>+L113/COUNT(H113:K113)</f>
        <v>31.5</v>
      </c>
      <c r="N113" s="104">
        <v>34</v>
      </c>
      <c r="O113" s="277">
        <f>MAX($H113:$K113)-MIN($H113:$K113)</f>
        <v>7</v>
      </c>
      <c r="P113" s="295">
        <f>LARGE($H113:$K113,2)-SMALL($H113:$K113,2)</f>
        <v>3</v>
      </c>
    </row>
    <row r="114" spans="1:16" ht="12.75">
      <c r="A114" s="296">
        <v>5</v>
      </c>
      <c r="B114" s="297" t="str">
        <f>IF(E114=0,".",VLOOKUP($E114,'databáze hráčů'!$B$3:$I$400,2,FALSE))</f>
        <v>Šafářová</v>
      </c>
      <c r="C114" s="297" t="str">
        <f>IF($E114=0,".",VLOOKUP($E114,'databáze hráčů'!$B$3:$I$400,3,FALSE))</f>
        <v>Jana</v>
      </c>
      <c r="D114" s="298" t="str">
        <f>IF($E114=0,".",VLOOKUP($E114,'databáze hráčů'!$B$3:$I$400,7,FALSE))</f>
        <v>SK GC Františkovy lázně</v>
      </c>
      <c r="E114" s="299">
        <v>3521</v>
      </c>
      <c r="F114" s="300" t="str">
        <f>IF($E114=0,".",VLOOKUP($E114,'databáze hráčů'!$B$3:$I$400,4,FALSE))</f>
        <v>Ž</v>
      </c>
      <c r="G114" s="301">
        <f>IF($E114=0,".",VLOOKUP($E114,'databáze hráčů'!$B$3:$I$400,8,FALSE))</f>
        <v>0</v>
      </c>
      <c r="H114" s="302">
        <v>51</v>
      </c>
      <c r="I114" s="303">
        <v>51</v>
      </c>
      <c r="J114" s="304">
        <v>47</v>
      </c>
      <c r="K114" s="304">
        <v>49</v>
      </c>
      <c r="L114" s="305">
        <f>SUM(H114:K114)</f>
        <v>198</v>
      </c>
      <c r="M114" s="306">
        <f>+L114/COUNT(H114:K114)</f>
        <v>49.5</v>
      </c>
      <c r="N114" s="307">
        <v>0</v>
      </c>
      <c r="O114" s="308">
        <f>MAX($H114:$K114)-MIN($H114:$K114)</f>
        <v>4</v>
      </c>
      <c r="P114" s="309">
        <f>LARGE($H114:$K114,2)-SMALL($H114:$K114,2)</f>
        <v>2</v>
      </c>
    </row>
    <row r="115" spans="1:14" ht="12.75">
      <c r="A115" s="61"/>
      <c r="B115" s="23"/>
      <c r="C115" s="23"/>
      <c r="D115" s="23"/>
      <c r="E115" s="8"/>
      <c r="F115" s="62"/>
      <c r="G115" s="8"/>
      <c r="H115" s="8"/>
      <c r="I115" s="8"/>
      <c r="J115" s="8"/>
      <c r="K115" s="8"/>
      <c r="L115" s="8"/>
      <c r="M115" s="67"/>
      <c r="N115" s="8"/>
    </row>
    <row r="116" spans="1:13" ht="13.5" thickBot="1">
      <c r="A116" s="407" t="s">
        <v>994</v>
      </c>
      <c r="B116" s="408"/>
      <c r="C116" s="408"/>
      <c r="G116" s="211"/>
      <c r="H116" s="211"/>
      <c r="M116" s="70"/>
    </row>
    <row r="117" spans="1:16" ht="14.25" thickBot="1" thickTop="1">
      <c r="A117" s="201" t="s">
        <v>376</v>
      </c>
      <c r="B117" s="202" t="s">
        <v>56</v>
      </c>
      <c r="C117" s="202" t="s">
        <v>57</v>
      </c>
      <c r="D117" s="202" t="s">
        <v>377</v>
      </c>
      <c r="E117" s="202" t="s">
        <v>408</v>
      </c>
      <c r="F117" s="202" t="s">
        <v>409</v>
      </c>
      <c r="G117" s="212" t="s">
        <v>62</v>
      </c>
      <c r="H117" s="204" t="s">
        <v>972</v>
      </c>
      <c r="I117" s="202" t="s">
        <v>973</v>
      </c>
      <c r="J117" s="202" t="s">
        <v>974</v>
      </c>
      <c r="K117" s="202" t="s">
        <v>975</v>
      </c>
      <c r="L117" s="202" t="s">
        <v>410</v>
      </c>
      <c r="M117" s="202" t="s">
        <v>976</v>
      </c>
      <c r="N117" s="202" t="s">
        <v>368</v>
      </c>
      <c r="O117" s="202" t="s">
        <v>970</v>
      </c>
      <c r="P117" s="203" t="s">
        <v>971</v>
      </c>
    </row>
    <row r="118" spans="1:16" ht="13.5" thickTop="1">
      <c r="A118" s="292">
        <v>1</v>
      </c>
      <c r="B118" s="264" t="str">
        <f>IF(E118=0,".",VLOOKUP($E118,'databáze hráčů'!$B$3:$I$400,2,FALSE))</f>
        <v>Hirschmannová</v>
      </c>
      <c r="C118" s="264" t="str">
        <f>IF($E118=0,".",VLOOKUP($E118,'databáze hráčů'!$B$3:$I$400,3,FALSE))</f>
        <v>Dagmar</v>
      </c>
      <c r="D118" s="265" t="str">
        <f>IF($E118=0,".",VLOOKUP($E118,'databáze hráčů'!$B$3:$I$400,7,FALSE))</f>
        <v>TJ MG Cheb, o.s.</v>
      </c>
      <c r="E118" s="266">
        <v>597</v>
      </c>
      <c r="F118" s="267" t="str">
        <f>IF($E118=0,".",VLOOKUP($E118,'databáze hráčů'!$B$3:$I$400,4,FALSE))</f>
        <v>Se</v>
      </c>
      <c r="G118" s="268" t="str">
        <f>IF($E118=0,".",VLOOKUP($E118,'databáze hráčů'!$B$3:$I$400,8,FALSE))</f>
        <v>M</v>
      </c>
      <c r="H118" s="269">
        <v>21</v>
      </c>
      <c r="I118" s="270">
        <v>25</v>
      </c>
      <c r="J118" s="271">
        <v>21</v>
      </c>
      <c r="K118" s="271">
        <v>29</v>
      </c>
      <c r="L118" s="290">
        <f>SUM(H118:K118)</f>
        <v>96</v>
      </c>
      <c r="M118" s="291">
        <f>+L118/COUNT(H118:K118)</f>
        <v>24</v>
      </c>
      <c r="N118" s="272">
        <v>64</v>
      </c>
      <c r="O118" s="273">
        <f>MAX($H118:$K118)-MIN($H118:$K118)</f>
        <v>8</v>
      </c>
      <c r="P118" s="293">
        <f>LARGE($H118:$K118,2)-SMALL($H118:$K118,2)</f>
        <v>4</v>
      </c>
    </row>
    <row r="119" spans="1:16" ht="12.75">
      <c r="A119" s="294">
        <v>2</v>
      </c>
      <c r="B119" s="227" t="str">
        <f>IF(E119=0,".",VLOOKUP($E119,'databáze hráčů'!$B$3:$I$400,2,FALSE))</f>
        <v>Nečekalová</v>
      </c>
      <c r="C119" s="227" t="str">
        <f>IF($E119=0,".",VLOOKUP($E119,'databáze hráčů'!$B$3:$I$400,3,FALSE))</f>
        <v>Jana</v>
      </c>
      <c r="D119" s="228" t="str">
        <f>IF($E119=0,".",VLOOKUP($E119,'databáze hráčů'!$B$3:$I$400,7,FALSE))</f>
        <v>TJ MG Cheb, o.s.</v>
      </c>
      <c r="E119" s="229">
        <v>243</v>
      </c>
      <c r="F119" s="230" t="str">
        <f>IF($E119=0,".",VLOOKUP($E119,'databáze hráčů'!$B$3:$I$400,4,FALSE))</f>
        <v>Se</v>
      </c>
      <c r="G119" s="231">
        <f>IF($E119=0,".",VLOOKUP($E119,'databáze hráčů'!$B$3:$I$400,8,FALSE))</f>
        <v>1</v>
      </c>
      <c r="H119" s="232">
        <v>27</v>
      </c>
      <c r="I119" s="233">
        <v>24</v>
      </c>
      <c r="J119" s="234">
        <v>25</v>
      </c>
      <c r="K119" s="234">
        <v>24</v>
      </c>
      <c r="L119" s="105">
        <f>SUM(H119:K119)</f>
        <v>100</v>
      </c>
      <c r="M119" s="109">
        <f>+L119/COUNT(H119:K119)</f>
        <v>25</v>
      </c>
      <c r="N119" s="104">
        <v>60</v>
      </c>
      <c r="O119" s="191">
        <f>MAX($H119:$K119)-MIN($H119:$K119)</f>
        <v>3</v>
      </c>
      <c r="P119" s="295">
        <f>LARGE($H119:$K119,2)-SMALL($H119:$K119,2)</f>
        <v>1</v>
      </c>
    </row>
    <row r="120" spans="1:16" ht="12.75">
      <c r="A120" s="294">
        <v>5</v>
      </c>
      <c r="B120" s="227" t="str">
        <f>IF(E120=0,".",VLOOKUP($E120,'databáze hráčů'!$B$3:$I$400,2,FALSE))</f>
        <v>Dočkalová</v>
      </c>
      <c r="C120" s="227" t="str">
        <f>IF($E120=0,".",VLOOKUP($E120,'databáze hráčů'!$B$3:$I$400,3,FALSE))</f>
        <v>Dana</v>
      </c>
      <c r="D120" s="228" t="str">
        <f>IF($E120=0,".",VLOOKUP($E120,'databáze hráčů'!$B$3:$I$400,7,FALSE))</f>
        <v>SK GC Františkovy Lázně</v>
      </c>
      <c r="E120" s="229">
        <v>1388</v>
      </c>
      <c r="F120" s="230" t="str">
        <f>IF($E120=0,".",VLOOKUP($E120,'databáze hráčů'!$B$3:$I$400,4,FALSE))</f>
        <v>Se</v>
      </c>
      <c r="G120" s="231" t="str">
        <f>IF($E120=0,".",VLOOKUP($E120,'databáze hráčů'!$B$3:$I$400,8,FALSE))</f>
        <v>M</v>
      </c>
      <c r="H120" s="232">
        <v>29</v>
      </c>
      <c r="I120" s="233">
        <v>25</v>
      </c>
      <c r="J120" s="234">
        <v>26</v>
      </c>
      <c r="K120" s="234">
        <v>30</v>
      </c>
      <c r="L120" s="105">
        <f>SUM(H120:K120)</f>
        <v>110</v>
      </c>
      <c r="M120" s="109">
        <f>+L120/COUNT(H120:K120)</f>
        <v>27.5</v>
      </c>
      <c r="N120" s="104">
        <v>50</v>
      </c>
      <c r="O120" s="277">
        <f>MAX($H120:$K120)-MIN($H120:$K120)</f>
        <v>5</v>
      </c>
      <c r="P120" s="295">
        <f>LARGE($H120:$K120,2)-SMALL($H120:$K120,2)</f>
        <v>3</v>
      </c>
    </row>
    <row r="121" spans="1:16" ht="12.75">
      <c r="A121" s="296">
        <v>6</v>
      </c>
      <c r="B121" s="297" t="str">
        <f>IF(E121=0,".",VLOOKUP($E121,'databáze hráčů'!$B$3:$I$400,2,FALSE))</f>
        <v>Fiedlerová</v>
      </c>
      <c r="C121" s="297" t="str">
        <f>IF($E121=0,".",VLOOKUP($E121,'databáze hráčů'!$B$3:$I$400,3,FALSE))</f>
        <v>Jaroslava</v>
      </c>
      <c r="D121" s="298" t="str">
        <f>IF($E121=0,".",VLOOKUP($E121,'databáze hráčů'!$B$3:$I$400,7,FALSE))</f>
        <v>SK GC Františkovy Lázně</v>
      </c>
      <c r="E121" s="299">
        <v>1478</v>
      </c>
      <c r="F121" s="300" t="str">
        <f>IF($E121=0,".",VLOOKUP($E121,'databáze hráčů'!$B$3:$I$400,4,FALSE))</f>
        <v>Se</v>
      </c>
      <c r="G121" s="301">
        <f>IF($E121=0,".",VLOOKUP($E121,'databáze hráčů'!$B$3:$I$400,8,FALSE))</f>
        <v>1</v>
      </c>
      <c r="H121" s="302">
        <v>25</v>
      </c>
      <c r="I121" s="303">
        <v>29</v>
      </c>
      <c r="J121" s="304">
        <v>27</v>
      </c>
      <c r="K121" s="304">
        <v>31</v>
      </c>
      <c r="L121" s="305">
        <f>SUM(H121:K121)</f>
        <v>112</v>
      </c>
      <c r="M121" s="306">
        <f>+L121/COUNT(H121:K121)</f>
        <v>28</v>
      </c>
      <c r="N121" s="307">
        <v>48</v>
      </c>
      <c r="O121" s="308">
        <f>MAX($H121:$K121)-MIN($H121:$K121)</f>
        <v>6</v>
      </c>
      <c r="P121" s="309">
        <f>LARGE($H121:$K121,2)-SMALL($H121:$K121,2)</f>
        <v>2</v>
      </c>
    </row>
    <row r="122" spans="1:14" ht="12.75">
      <c r="A122" s="61"/>
      <c r="B122" s="23"/>
      <c r="C122" s="23"/>
      <c r="D122" s="23"/>
      <c r="E122" s="8"/>
      <c r="F122" s="62"/>
      <c r="G122" s="8"/>
      <c r="H122" s="8"/>
      <c r="I122" s="8"/>
      <c r="J122" s="8"/>
      <c r="K122" s="8"/>
      <c r="L122" s="8"/>
      <c r="M122" s="67"/>
      <c r="N122" s="8"/>
    </row>
    <row r="123" spans="1:14" ht="12.75">
      <c r="A123" s="61"/>
      <c r="B123" s="23"/>
      <c r="C123" s="23"/>
      <c r="D123" s="23"/>
      <c r="E123" s="8"/>
      <c r="F123" s="62"/>
      <c r="G123" s="8"/>
      <c r="H123" s="8"/>
      <c r="I123" s="8"/>
      <c r="J123" s="8"/>
      <c r="K123" s="8"/>
      <c r="L123" s="8"/>
      <c r="M123" s="67"/>
      <c r="N123" s="8"/>
    </row>
    <row r="124" spans="1:14" ht="12.75">
      <c r="A124" s="61"/>
      <c r="B124" s="23"/>
      <c r="C124" s="23"/>
      <c r="D124" s="23"/>
      <c r="E124" s="8"/>
      <c r="F124" s="62"/>
      <c r="G124" s="8"/>
      <c r="H124" s="8"/>
      <c r="I124" s="8"/>
      <c r="J124" s="8"/>
      <c r="K124" s="8"/>
      <c r="L124" s="8"/>
      <c r="M124" s="67"/>
      <c r="N124" s="8"/>
    </row>
    <row r="125" spans="1:14" ht="12.75">
      <c r="A125" s="61"/>
      <c r="B125" s="23"/>
      <c r="C125" s="23"/>
      <c r="D125" s="23"/>
      <c r="E125" s="8"/>
      <c r="F125" s="62"/>
      <c r="G125" s="8"/>
      <c r="H125" s="8"/>
      <c r="I125" s="8"/>
      <c r="J125" s="8"/>
      <c r="K125" s="8"/>
      <c r="L125" s="8"/>
      <c r="M125" s="67"/>
      <c r="N125" s="8"/>
    </row>
    <row r="126" spans="1:14" ht="12.75">
      <c r="A126" s="61"/>
      <c r="B126" s="23"/>
      <c r="C126" s="23"/>
      <c r="D126" s="23"/>
      <c r="E126" s="8"/>
      <c r="F126" s="62"/>
      <c r="G126" s="8"/>
      <c r="H126" s="8"/>
      <c r="I126" s="8"/>
      <c r="J126" s="8"/>
      <c r="K126" s="8"/>
      <c r="L126" s="8"/>
      <c r="M126" s="67"/>
      <c r="N126" s="8"/>
    </row>
    <row r="127" spans="1:14" ht="12.75">
      <c r="A127" s="61"/>
      <c r="B127" s="23"/>
      <c r="C127" s="23"/>
      <c r="D127" s="23"/>
      <c r="E127" s="8"/>
      <c r="F127" s="62"/>
      <c r="G127" s="8"/>
      <c r="H127" s="8"/>
      <c r="I127" s="8"/>
      <c r="J127" s="8"/>
      <c r="K127" s="8"/>
      <c r="L127" s="8"/>
      <c r="M127" s="67"/>
      <c r="N127" s="8"/>
    </row>
    <row r="128" spans="1:14" ht="12.75">
      <c r="A128" s="61"/>
      <c r="B128" s="23"/>
      <c r="C128" s="23"/>
      <c r="D128" s="23"/>
      <c r="E128" s="8"/>
      <c r="F128" s="62"/>
      <c r="G128" s="8"/>
      <c r="H128" s="8"/>
      <c r="I128" s="8"/>
      <c r="J128" s="8"/>
      <c r="K128" s="8"/>
      <c r="L128" s="8"/>
      <c r="M128" s="67"/>
      <c r="N128" s="8"/>
    </row>
    <row r="129" spans="1:14" ht="12.75">
      <c r="A129" s="61"/>
      <c r="B129" s="23"/>
      <c r="C129" s="23"/>
      <c r="D129" s="23"/>
      <c r="E129" s="8"/>
      <c r="F129" s="62"/>
      <c r="G129" s="8"/>
      <c r="H129" s="8"/>
      <c r="I129" s="8"/>
      <c r="J129" s="8"/>
      <c r="K129" s="8"/>
      <c r="L129" s="8"/>
      <c r="M129" s="67"/>
      <c r="N129" s="8"/>
    </row>
    <row r="130" spans="1:14" ht="12.75">
      <c r="A130" s="61"/>
      <c r="B130" s="23"/>
      <c r="C130" s="23"/>
      <c r="D130" s="23"/>
      <c r="E130" s="8"/>
      <c r="F130" s="62"/>
      <c r="G130" s="8"/>
      <c r="H130" s="8"/>
      <c r="I130" s="8"/>
      <c r="J130" s="8"/>
      <c r="K130" s="8"/>
      <c r="L130" s="8"/>
      <c r="M130" s="67"/>
      <c r="N130" s="8"/>
    </row>
    <row r="131" spans="1:14" ht="12.75">
      <c r="A131" s="61"/>
      <c r="B131" s="23"/>
      <c r="C131" s="23"/>
      <c r="D131" s="23"/>
      <c r="E131" s="8"/>
      <c r="F131" s="62"/>
      <c r="G131" s="8"/>
      <c r="H131" s="8"/>
      <c r="I131" s="8"/>
      <c r="J131" s="8"/>
      <c r="K131" s="8"/>
      <c r="L131" s="8"/>
      <c r="M131" s="67"/>
      <c r="N131" s="8"/>
    </row>
    <row r="132" spans="1:14" ht="12.75">
      <c r="A132" s="61"/>
      <c r="B132" s="23"/>
      <c r="C132" s="23"/>
      <c r="D132" s="23"/>
      <c r="E132" s="8"/>
      <c r="F132" s="62"/>
      <c r="G132" s="8"/>
      <c r="H132" s="8"/>
      <c r="I132" s="8"/>
      <c r="J132" s="8"/>
      <c r="K132" s="8"/>
      <c r="L132" s="8"/>
      <c r="M132" s="67"/>
      <c r="N132" s="8"/>
    </row>
    <row r="133" spans="1:14" ht="12.75">
      <c r="A133" s="61"/>
      <c r="B133" s="23"/>
      <c r="C133" s="23"/>
      <c r="D133" s="23"/>
      <c r="E133" s="8"/>
      <c r="F133" s="62"/>
      <c r="G133" s="8"/>
      <c r="H133" s="8"/>
      <c r="I133" s="8"/>
      <c r="J133" s="8"/>
      <c r="K133" s="8"/>
      <c r="L133" s="8"/>
      <c r="M133" s="67"/>
      <c r="N133" s="8"/>
    </row>
    <row r="134" spans="1:14" ht="12.75">
      <c r="A134" s="61"/>
      <c r="B134" s="23"/>
      <c r="C134" s="23"/>
      <c r="D134" s="23"/>
      <c r="E134" s="8"/>
      <c r="F134" s="62"/>
      <c r="G134" s="8"/>
      <c r="H134" s="8"/>
      <c r="I134" s="8"/>
      <c r="J134" s="8"/>
      <c r="K134" s="8"/>
      <c r="L134" s="8"/>
      <c r="M134" s="67"/>
      <c r="N134" s="8"/>
    </row>
    <row r="135" spans="1:14" ht="12.75">
      <c r="A135" s="61"/>
      <c r="B135" s="23"/>
      <c r="C135" s="23"/>
      <c r="D135" s="23"/>
      <c r="E135" s="8"/>
      <c r="F135" s="62"/>
      <c r="G135" s="8"/>
      <c r="H135" s="8"/>
      <c r="I135" s="8"/>
      <c r="J135" s="8"/>
      <c r="K135" s="8"/>
      <c r="L135" s="8"/>
      <c r="M135" s="67"/>
      <c r="N135" s="8"/>
    </row>
    <row r="136" spans="1:14" ht="12.75">
      <c r="A136" s="61"/>
      <c r="B136" s="23"/>
      <c r="C136" s="23"/>
      <c r="D136" s="23"/>
      <c r="E136" s="8"/>
      <c r="F136" s="62"/>
      <c r="G136" s="8"/>
      <c r="H136" s="8"/>
      <c r="I136" s="8"/>
      <c r="J136" s="8"/>
      <c r="K136" s="8"/>
      <c r="L136" s="8"/>
      <c r="M136" s="67"/>
      <c r="N136" s="8"/>
    </row>
    <row r="137" spans="1:14" ht="12.75">
      <c r="A137" s="61"/>
      <c r="B137" s="23"/>
      <c r="C137" s="23"/>
      <c r="D137" s="23"/>
      <c r="E137" s="8"/>
      <c r="F137" s="62"/>
      <c r="G137" s="8"/>
      <c r="H137" s="8"/>
      <c r="I137" s="8"/>
      <c r="J137" s="8"/>
      <c r="K137" s="8"/>
      <c r="L137" s="8"/>
      <c r="M137" s="67"/>
      <c r="N137" s="8"/>
    </row>
    <row r="138" spans="1:14" ht="12.75">
      <c r="A138" s="61"/>
      <c r="B138" s="23"/>
      <c r="C138" s="23"/>
      <c r="D138" s="23"/>
      <c r="E138" s="8"/>
      <c r="F138" s="62"/>
      <c r="G138" s="8"/>
      <c r="H138" s="8"/>
      <c r="I138" s="8"/>
      <c r="J138" s="8"/>
      <c r="K138" s="8"/>
      <c r="L138" s="8"/>
      <c r="M138" s="67"/>
      <c r="N138" s="8"/>
    </row>
    <row r="139" spans="1:14" ht="12.75">
      <c r="A139" s="61"/>
      <c r="B139" s="23"/>
      <c r="C139" s="23"/>
      <c r="D139" s="23"/>
      <c r="E139" s="8"/>
      <c r="F139" s="62"/>
      <c r="G139" s="8"/>
      <c r="H139" s="8"/>
      <c r="I139" s="8"/>
      <c r="J139" s="8"/>
      <c r="K139" s="8"/>
      <c r="L139" s="8"/>
      <c r="M139" s="67"/>
      <c r="N139" s="8"/>
    </row>
    <row r="140" spans="1:14" ht="12.75">
      <c r="A140" s="61"/>
      <c r="B140" s="23"/>
      <c r="C140" s="23"/>
      <c r="D140" s="23"/>
      <c r="E140" s="8"/>
      <c r="F140" s="62"/>
      <c r="G140" s="8"/>
      <c r="H140" s="8"/>
      <c r="I140" s="8"/>
      <c r="J140" s="8"/>
      <c r="K140" s="8"/>
      <c r="L140" s="8"/>
      <c r="M140" s="67"/>
      <c r="N140" s="8"/>
    </row>
    <row r="141" spans="1:14" ht="12.75">
      <c r="A141" s="61"/>
      <c r="B141" s="23"/>
      <c r="C141" s="23"/>
      <c r="D141" s="23"/>
      <c r="E141" s="8"/>
      <c r="F141" s="62"/>
      <c r="G141" s="8"/>
      <c r="H141" s="8"/>
      <c r="I141" s="8"/>
      <c r="J141" s="8"/>
      <c r="K141" s="8"/>
      <c r="L141" s="8"/>
      <c r="M141" s="67"/>
      <c r="N141" s="8"/>
    </row>
    <row r="142" spans="1:14" ht="12.75">
      <c r="A142" s="61"/>
      <c r="B142" s="23"/>
      <c r="C142" s="23"/>
      <c r="D142" s="23"/>
      <c r="E142" s="8"/>
      <c r="F142" s="62"/>
      <c r="G142" s="8"/>
      <c r="H142" s="8"/>
      <c r="I142" s="8"/>
      <c r="J142" s="8"/>
      <c r="K142" s="8"/>
      <c r="L142" s="8"/>
      <c r="M142" s="67"/>
      <c r="N142" s="8"/>
    </row>
    <row r="143" spans="1:14" ht="12.75">
      <c r="A143" s="61"/>
      <c r="B143" s="23"/>
      <c r="C143" s="23"/>
      <c r="D143" s="23"/>
      <c r="E143" s="8"/>
      <c r="F143" s="62"/>
      <c r="G143" s="8"/>
      <c r="H143" s="8"/>
      <c r="I143" s="8"/>
      <c r="J143" s="8"/>
      <c r="K143" s="8"/>
      <c r="L143" s="8"/>
      <c r="M143" s="67"/>
      <c r="N143" s="8"/>
    </row>
    <row r="144" spans="1:14" ht="12.75">
      <c r="A144" s="61"/>
      <c r="B144" s="23"/>
      <c r="C144" s="23"/>
      <c r="D144" s="23"/>
      <c r="E144" s="8"/>
      <c r="F144" s="62"/>
      <c r="G144" s="8"/>
      <c r="H144" s="8"/>
      <c r="I144" s="8"/>
      <c r="J144" s="8"/>
      <c r="K144" s="8"/>
      <c r="L144" s="8"/>
      <c r="M144" s="67"/>
      <c r="N144" s="8"/>
    </row>
    <row r="145" spans="1:14" ht="12.75">
      <c r="A145" s="61"/>
      <c r="B145" s="23"/>
      <c r="C145" s="23"/>
      <c r="D145" s="23"/>
      <c r="E145" s="8"/>
      <c r="F145" s="62"/>
      <c r="G145" s="8"/>
      <c r="H145" s="8"/>
      <c r="I145" s="8"/>
      <c r="J145" s="8"/>
      <c r="K145" s="8"/>
      <c r="L145" s="8"/>
      <c r="M145" s="67"/>
      <c r="N145" s="8"/>
    </row>
    <row r="146" spans="1:14" ht="12.75">
      <c r="A146" s="61"/>
      <c r="B146" s="23"/>
      <c r="C146" s="23"/>
      <c r="D146" s="23"/>
      <c r="E146" s="8"/>
      <c r="F146" s="62"/>
      <c r="G146" s="8"/>
      <c r="H146" s="8"/>
      <c r="I146" s="8"/>
      <c r="J146" s="8"/>
      <c r="K146" s="8"/>
      <c r="L146" s="8"/>
      <c r="M146" s="67"/>
      <c r="N146" s="8"/>
    </row>
    <row r="147" spans="1:14" ht="12.75">
      <c r="A147" s="61"/>
      <c r="B147" s="23"/>
      <c r="C147" s="23"/>
      <c r="D147" s="23"/>
      <c r="E147" s="8"/>
      <c r="F147" s="62"/>
      <c r="G147" s="8"/>
      <c r="H147" s="8"/>
      <c r="I147" s="8"/>
      <c r="J147" s="8"/>
      <c r="K147" s="8"/>
      <c r="L147" s="8"/>
      <c r="M147" s="67"/>
      <c r="N147" s="8"/>
    </row>
    <row r="148" spans="1:14" ht="12.75">
      <c r="A148" s="61"/>
      <c r="B148" s="23"/>
      <c r="C148" s="23"/>
      <c r="D148" s="23"/>
      <c r="E148" s="8"/>
      <c r="F148" s="62"/>
      <c r="G148" s="8"/>
      <c r="H148" s="8"/>
      <c r="I148" s="8"/>
      <c r="J148" s="8"/>
      <c r="K148" s="8"/>
      <c r="L148" s="8"/>
      <c r="M148" s="67"/>
      <c r="N148" s="8"/>
    </row>
    <row r="149" spans="1:14" ht="12.75">
      <c r="A149" s="61"/>
      <c r="B149" s="23"/>
      <c r="C149" s="23"/>
      <c r="D149" s="23"/>
      <c r="E149" s="8"/>
      <c r="F149" s="62"/>
      <c r="G149" s="8"/>
      <c r="H149" s="8"/>
      <c r="I149" s="8"/>
      <c r="J149" s="8"/>
      <c r="K149" s="8"/>
      <c r="L149" s="8"/>
      <c r="M149" s="67"/>
      <c r="N149" s="8"/>
    </row>
    <row r="150" spans="1:14" ht="12.75">
      <c r="A150" s="61"/>
      <c r="B150" s="23"/>
      <c r="C150" s="23"/>
      <c r="D150" s="23"/>
      <c r="E150" s="8"/>
      <c r="F150" s="62"/>
      <c r="G150" s="8"/>
      <c r="H150" s="8"/>
      <c r="I150" s="8"/>
      <c r="J150" s="8"/>
      <c r="K150" s="8"/>
      <c r="L150" s="8"/>
      <c r="M150" s="67"/>
      <c r="N150" s="8"/>
    </row>
    <row r="151" spans="1:14" ht="12.75">
      <c r="A151" s="61"/>
      <c r="B151" s="23"/>
      <c r="C151" s="23"/>
      <c r="D151" s="23"/>
      <c r="E151" s="8"/>
      <c r="F151" s="62"/>
      <c r="G151" s="8"/>
      <c r="H151" s="8"/>
      <c r="I151" s="8"/>
      <c r="J151" s="8"/>
      <c r="K151" s="8"/>
      <c r="L151" s="8"/>
      <c r="M151" s="67"/>
      <c r="N151" s="8"/>
    </row>
    <row r="152" spans="1:14" ht="12.75">
      <c r="A152" s="61"/>
      <c r="B152" s="23"/>
      <c r="C152" s="23"/>
      <c r="D152" s="23"/>
      <c r="E152" s="8"/>
      <c r="F152" s="62"/>
      <c r="G152" s="8"/>
      <c r="H152" s="8"/>
      <c r="I152" s="8"/>
      <c r="J152" s="8"/>
      <c r="K152" s="8"/>
      <c r="L152" s="8"/>
      <c r="M152" s="67"/>
      <c r="N152" s="8"/>
    </row>
    <row r="153" spans="1:14" ht="12.75">
      <c r="A153" s="61"/>
      <c r="B153" s="23"/>
      <c r="C153" s="23"/>
      <c r="D153" s="23"/>
      <c r="E153" s="8"/>
      <c r="F153" s="62"/>
      <c r="G153" s="8"/>
      <c r="H153" s="8"/>
      <c r="I153" s="8"/>
      <c r="J153" s="8"/>
      <c r="K153" s="8"/>
      <c r="L153" s="8"/>
      <c r="M153" s="67"/>
      <c r="N153" s="8"/>
    </row>
    <row r="154" spans="1:14" ht="12.75">
      <c r="A154" s="61"/>
      <c r="B154" s="23"/>
      <c r="C154" s="23"/>
      <c r="D154" s="23"/>
      <c r="E154" s="8"/>
      <c r="F154" s="62"/>
      <c r="G154" s="8"/>
      <c r="H154" s="8"/>
      <c r="I154" s="8"/>
      <c r="J154" s="8"/>
      <c r="K154" s="8"/>
      <c r="L154" s="8"/>
      <c r="M154" s="67"/>
      <c r="N154" s="8"/>
    </row>
    <row r="155" spans="1:14" ht="12.75">
      <c r="A155" s="61"/>
      <c r="B155" s="23"/>
      <c r="C155" s="23"/>
      <c r="D155" s="23"/>
      <c r="E155" s="8"/>
      <c r="F155" s="62"/>
      <c r="G155" s="8"/>
      <c r="H155" s="8"/>
      <c r="I155" s="8"/>
      <c r="J155" s="8"/>
      <c r="K155" s="8"/>
      <c r="L155" s="8"/>
      <c r="M155" s="67"/>
      <c r="N155" s="8"/>
    </row>
    <row r="156" spans="1:14" ht="12.75">
      <c r="A156" s="61"/>
      <c r="B156" s="23"/>
      <c r="C156" s="23"/>
      <c r="D156" s="23"/>
      <c r="E156" s="8"/>
      <c r="F156" s="62"/>
      <c r="G156" s="8"/>
      <c r="H156" s="8"/>
      <c r="I156" s="8"/>
      <c r="J156" s="8"/>
      <c r="K156" s="8"/>
      <c r="L156" s="8"/>
      <c r="M156" s="67"/>
      <c r="N156" s="8"/>
    </row>
    <row r="157" spans="1:14" ht="12.75">
      <c r="A157" s="61"/>
      <c r="B157" s="23"/>
      <c r="C157" s="23"/>
      <c r="D157" s="23"/>
      <c r="E157" s="8"/>
      <c r="F157" s="62"/>
      <c r="G157" s="8"/>
      <c r="H157" s="8"/>
      <c r="I157" s="8"/>
      <c r="J157" s="8"/>
      <c r="K157" s="8"/>
      <c r="L157" s="8"/>
      <c r="M157" s="67"/>
      <c r="N157" s="8"/>
    </row>
    <row r="158" spans="1:14" ht="12.75">
      <c r="A158" s="61"/>
      <c r="B158" s="23"/>
      <c r="C158" s="23"/>
      <c r="D158" s="23"/>
      <c r="E158" s="8"/>
      <c r="F158" s="62"/>
      <c r="G158" s="8"/>
      <c r="H158" s="8"/>
      <c r="I158" s="8"/>
      <c r="J158" s="8"/>
      <c r="K158" s="8"/>
      <c r="L158" s="8"/>
      <c r="M158" s="67"/>
      <c r="N158" s="8"/>
    </row>
    <row r="159" spans="1:14" ht="12.75">
      <c r="A159" s="61"/>
      <c r="B159" s="23"/>
      <c r="C159" s="23"/>
      <c r="D159" s="23"/>
      <c r="E159" s="8"/>
      <c r="F159" s="62"/>
      <c r="G159" s="8"/>
      <c r="H159" s="8"/>
      <c r="I159" s="8"/>
      <c r="J159" s="8"/>
      <c r="K159" s="8"/>
      <c r="L159" s="8"/>
      <c r="M159" s="67"/>
      <c r="N159" s="8"/>
    </row>
    <row r="160" spans="1:14" ht="12.75">
      <c r="A160" s="61"/>
      <c r="B160" s="23"/>
      <c r="C160" s="23"/>
      <c r="D160" s="23"/>
      <c r="E160" s="8"/>
      <c r="F160" s="62"/>
      <c r="G160" s="8"/>
      <c r="H160" s="8"/>
      <c r="I160" s="8"/>
      <c r="J160" s="8"/>
      <c r="K160" s="8"/>
      <c r="L160" s="8"/>
      <c r="M160" s="67"/>
      <c r="N160" s="8"/>
    </row>
    <row r="161" spans="1:14" ht="12.75">
      <c r="A161" s="61"/>
      <c r="B161" s="23"/>
      <c r="C161" s="23"/>
      <c r="D161" s="23"/>
      <c r="E161" s="8"/>
      <c r="F161" s="62"/>
      <c r="G161" s="8"/>
      <c r="H161" s="8"/>
      <c r="I161" s="8"/>
      <c r="J161" s="8"/>
      <c r="K161" s="8"/>
      <c r="L161" s="8"/>
      <c r="M161" s="67"/>
      <c r="N161" s="8"/>
    </row>
    <row r="162" spans="1:14" ht="12.75">
      <c r="A162" s="61"/>
      <c r="B162" s="23"/>
      <c r="C162" s="23"/>
      <c r="D162" s="23"/>
      <c r="E162" s="8"/>
      <c r="F162" s="62"/>
      <c r="G162" s="8"/>
      <c r="H162" s="8"/>
      <c r="I162" s="8"/>
      <c r="J162" s="8"/>
      <c r="K162" s="8"/>
      <c r="L162" s="8"/>
      <c r="M162" s="67"/>
      <c r="N162" s="8"/>
    </row>
    <row r="163" spans="1:14" ht="12.75">
      <c r="A163" s="61"/>
      <c r="B163" s="23"/>
      <c r="C163" s="23"/>
      <c r="D163" s="23"/>
      <c r="E163" s="8"/>
      <c r="F163" s="62"/>
      <c r="G163" s="8"/>
      <c r="H163" s="8"/>
      <c r="I163" s="8"/>
      <c r="J163" s="8"/>
      <c r="K163" s="8"/>
      <c r="L163" s="8"/>
      <c r="M163" s="67"/>
      <c r="N163" s="8"/>
    </row>
    <row r="164" spans="1:14" ht="12.75">
      <c r="A164" s="61"/>
      <c r="B164" s="23"/>
      <c r="C164" s="23"/>
      <c r="D164" s="23"/>
      <c r="E164" s="8"/>
      <c r="F164" s="62"/>
      <c r="G164" s="8"/>
      <c r="H164" s="8"/>
      <c r="I164" s="8"/>
      <c r="J164" s="8"/>
      <c r="K164" s="8"/>
      <c r="L164" s="8"/>
      <c r="M164" s="67"/>
      <c r="N164" s="8"/>
    </row>
    <row r="165" spans="1:14" ht="12.75">
      <c r="A165" s="61"/>
      <c r="B165" s="23"/>
      <c r="C165" s="23"/>
      <c r="D165" s="23"/>
      <c r="E165" s="8"/>
      <c r="F165" s="62"/>
      <c r="G165" s="8"/>
      <c r="H165" s="8"/>
      <c r="I165" s="8"/>
      <c r="J165" s="8"/>
      <c r="K165" s="8"/>
      <c r="L165" s="8"/>
      <c r="M165" s="67"/>
      <c r="N165" s="8"/>
    </row>
    <row r="166" spans="1:14" ht="12.75">
      <c r="A166" s="61"/>
      <c r="B166" s="23"/>
      <c r="C166" s="23"/>
      <c r="D166" s="23"/>
      <c r="E166" s="8"/>
      <c r="F166" s="62"/>
      <c r="G166" s="8"/>
      <c r="H166" s="8"/>
      <c r="I166" s="8"/>
      <c r="J166" s="8"/>
      <c r="K166" s="8"/>
      <c r="L166" s="8"/>
      <c r="M166" s="67"/>
      <c r="N166" s="8"/>
    </row>
    <row r="167" spans="1:14" ht="12.75">
      <c r="A167" s="61"/>
      <c r="B167" s="23"/>
      <c r="C167" s="23"/>
      <c r="D167" s="23"/>
      <c r="E167" s="8"/>
      <c r="F167" s="62"/>
      <c r="G167" s="8"/>
      <c r="H167" s="8"/>
      <c r="I167" s="8"/>
      <c r="J167" s="8"/>
      <c r="K167" s="8"/>
      <c r="L167" s="8"/>
      <c r="M167" s="67"/>
      <c r="N167" s="8"/>
    </row>
    <row r="168" spans="1:14" ht="12.75">
      <c r="A168" s="61"/>
      <c r="B168" s="23"/>
      <c r="C168" s="23"/>
      <c r="D168" s="23"/>
      <c r="E168" s="8"/>
      <c r="F168" s="62"/>
      <c r="G168" s="8"/>
      <c r="H168" s="8"/>
      <c r="I168" s="8"/>
      <c r="J168" s="8"/>
      <c r="K168" s="8"/>
      <c r="L168" s="8"/>
      <c r="M168" s="67"/>
      <c r="N168" s="8"/>
    </row>
    <row r="169" spans="1:14" ht="12.75">
      <c r="A169" s="61"/>
      <c r="B169" s="23"/>
      <c r="C169" s="23"/>
      <c r="D169" s="23"/>
      <c r="E169" s="8"/>
      <c r="F169" s="62"/>
      <c r="G169" s="8"/>
      <c r="H169" s="8"/>
      <c r="I169" s="8"/>
      <c r="J169" s="8"/>
      <c r="K169" s="8"/>
      <c r="L169" s="8"/>
      <c r="M169" s="67"/>
      <c r="N169" s="8"/>
    </row>
    <row r="170" spans="1:14" ht="12.75">
      <c r="A170" s="61"/>
      <c r="B170" s="23"/>
      <c r="C170" s="23"/>
      <c r="D170" s="23"/>
      <c r="E170" s="8"/>
      <c r="F170" s="62"/>
      <c r="G170" s="8"/>
      <c r="H170" s="8"/>
      <c r="I170" s="8"/>
      <c r="J170" s="8"/>
      <c r="K170" s="8"/>
      <c r="L170" s="8"/>
      <c r="M170" s="67"/>
      <c r="N170" s="8"/>
    </row>
    <row r="171" spans="1:14" ht="12.75">
      <c r="A171" s="61"/>
      <c r="B171" s="23"/>
      <c r="C171" s="23"/>
      <c r="D171" s="23"/>
      <c r="E171" s="8"/>
      <c r="F171" s="62"/>
      <c r="G171" s="8"/>
      <c r="H171" s="8"/>
      <c r="I171" s="8"/>
      <c r="J171" s="8"/>
      <c r="K171" s="8"/>
      <c r="L171" s="8"/>
      <c r="M171" s="67"/>
      <c r="N171" s="8"/>
    </row>
    <row r="172" spans="1:14" ht="12.75">
      <c r="A172" s="61"/>
      <c r="B172" s="23"/>
      <c r="C172" s="23"/>
      <c r="D172" s="23"/>
      <c r="E172" s="8"/>
      <c r="F172" s="62"/>
      <c r="G172" s="8"/>
      <c r="H172" s="8"/>
      <c r="I172" s="8"/>
      <c r="J172" s="8"/>
      <c r="K172" s="8"/>
      <c r="L172" s="8"/>
      <c r="M172" s="67"/>
      <c r="N172" s="8"/>
    </row>
    <row r="173" spans="1:14" ht="12.75">
      <c r="A173" s="61"/>
      <c r="B173" s="23"/>
      <c r="C173" s="23"/>
      <c r="D173" s="23"/>
      <c r="E173" s="8"/>
      <c r="F173" s="62"/>
      <c r="G173" s="8"/>
      <c r="H173" s="8"/>
      <c r="I173" s="8"/>
      <c r="J173" s="8"/>
      <c r="K173" s="8"/>
      <c r="L173" s="8"/>
      <c r="M173" s="67"/>
      <c r="N173" s="8"/>
    </row>
    <row r="174" spans="1:14" ht="12.75">
      <c r="A174" s="61"/>
      <c r="B174" s="23"/>
      <c r="C174" s="23"/>
      <c r="D174" s="23"/>
      <c r="E174" s="8"/>
      <c r="F174" s="62"/>
      <c r="G174" s="8"/>
      <c r="H174" s="8"/>
      <c r="I174" s="8"/>
      <c r="J174" s="8"/>
      <c r="K174" s="8"/>
      <c r="L174" s="8"/>
      <c r="M174" s="67"/>
      <c r="N174" s="8"/>
    </row>
    <row r="175" spans="1:14" ht="12.75">
      <c r="A175" s="61"/>
      <c r="B175" s="23"/>
      <c r="C175" s="23"/>
      <c r="D175" s="23"/>
      <c r="E175" s="8"/>
      <c r="F175" s="62"/>
      <c r="G175" s="8"/>
      <c r="H175" s="8"/>
      <c r="I175" s="8"/>
      <c r="J175" s="8"/>
      <c r="K175" s="8"/>
      <c r="L175" s="8"/>
      <c r="M175" s="67"/>
      <c r="N175" s="8"/>
    </row>
    <row r="176" spans="1:14" ht="12.75">
      <c r="A176" s="61"/>
      <c r="B176" s="23"/>
      <c r="C176" s="23"/>
      <c r="D176" s="23"/>
      <c r="E176" s="8"/>
      <c r="F176" s="62"/>
      <c r="G176" s="8"/>
      <c r="H176" s="8"/>
      <c r="I176" s="8"/>
      <c r="J176" s="8"/>
      <c r="K176" s="8"/>
      <c r="L176" s="8"/>
      <c r="M176" s="67"/>
      <c r="N176" s="8"/>
    </row>
    <row r="177" spans="1:14" ht="12.75">
      <c r="A177" s="61"/>
      <c r="B177" s="23"/>
      <c r="C177" s="23"/>
      <c r="D177" s="23"/>
      <c r="E177" s="8"/>
      <c r="F177" s="62"/>
      <c r="G177" s="8"/>
      <c r="H177" s="8"/>
      <c r="I177" s="8"/>
      <c r="J177" s="8"/>
      <c r="K177" s="8"/>
      <c r="L177" s="8"/>
      <c r="M177" s="67"/>
      <c r="N177" s="8"/>
    </row>
    <row r="178" spans="1:14" ht="12.75">
      <c r="A178" s="61"/>
      <c r="B178" s="23"/>
      <c r="C178" s="23"/>
      <c r="D178" s="23"/>
      <c r="E178" s="8"/>
      <c r="F178" s="62"/>
      <c r="G178" s="8"/>
      <c r="H178" s="8"/>
      <c r="I178" s="8"/>
      <c r="J178" s="8"/>
      <c r="K178" s="8"/>
      <c r="L178" s="8"/>
      <c r="M178" s="67"/>
      <c r="N178" s="8"/>
    </row>
    <row r="179" spans="1:14" ht="12.75">
      <c r="A179" s="61"/>
      <c r="B179" s="23"/>
      <c r="C179" s="23"/>
      <c r="D179" s="23"/>
      <c r="E179" s="8"/>
      <c r="F179" s="62"/>
      <c r="G179" s="8"/>
      <c r="H179" s="8"/>
      <c r="I179" s="8"/>
      <c r="J179" s="8"/>
      <c r="K179" s="8"/>
      <c r="L179" s="8"/>
      <c r="M179" s="67"/>
      <c r="N179" s="8"/>
    </row>
    <row r="180" spans="1:14" ht="12.75">
      <c r="A180" s="61"/>
      <c r="B180" s="23"/>
      <c r="C180" s="23"/>
      <c r="D180" s="23"/>
      <c r="E180" s="8"/>
      <c r="F180" s="62"/>
      <c r="G180" s="8"/>
      <c r="H180" s="8"/>
      <c r="I180" s="8"/>
      <c r="J180" s="8"/>
      <c r="K180" s="8"/>
      <c r="L180" s="8"/>
      <c r="M180" s="67"/>
      <c r="N180" s="8"/>
    </row>
    <row r="181" spans="1:14" ht="12.75">
      <c r="A181" s="61"/>
      <c r="B181" s="23"/>
      <c r="C181" s="23"/>
      <c r="D181" s="23"/>
      <c r="E181" s="8"/>
      <c r="F181" s="62"/>
      <c r="G181" s="8"/>
      <c r="H181" s="8"/>
      <c r="I181" s="8"/>
      <c r="J181" s="8"/>
      <c r="K181" s="8"/>
      <c r="L181" s="8"/>
      <c r="M181" s="67"/>
      <c r="N181" s="8"/>
    </row>
    <row r="182" spans="1:14" ht="12.75">
      <c r="A182" s="61"/>
      <c r="B182" s="23"/>
      <c r="C182" s="23"/>
      <c r="D182" s="23"/>
      <c r="E182" s="8"/>
      <c r="F182" s="62"/>
      <c r="G182" s="8"/>
      <c r="H182" s="8"/>
      <c r="I182" s="8"/>
      <c r="J182" s="8"/>
      <c r="K182" s="8"/>
      <c r="L182" s="8"/>
      <c r="M182" s="67"/>
      <c r="N182" s="8"/>
    </row>
    <row r="183" spans="1:14" ht="12.75">
      <c r="A183" s="61"/>
      <c r="B183" s="23"/>
      <c r="C183" s="23"/>
      <c r="D183" s="23"/>
      <c r="E183" s="8"/>
      <c r="F183" s="62"/>
      <c r="G183" s="8"/>
      <c r="H183" s="8"/>
      <c r="I183" s="8"/>
      <c r="J183" s="8"/>
      <c r="K183" s="8"/>
      <c r="L183" s="8"/>
      <c r="M183" s="67"/>
      <c r="N183" s="8"/>
    </row>
    <row r="184" spans="1:14" ht="12.75">
      <c r="A184" s="61"/>
      <c r="B184" s="23"/>
      <c r="C184" s="23"/>
      <c r="D184" s="23"/>
      <c r="E184" s="8"/>
      <c r="F184" s="62"/>
      <c r="G184" s="8"/>
      <c r="H184" s="8"/>
      <c r="I184" s="8"/>
      <c r="J184" s="8"/>
      <c r="K184" s="8"/>
      <c r="L184" s="8"/>
      <c r="M184" s="67"/>
      <c r="N184" s="8"/>
    </row>
    <row r="185" spans="1:14" ht="12.75">
      <c r="A185" s="61"/>
      <c r="B185" s="23"/>
      <c r="C185" s="23"/>
      <c r="D185" s="23"/>
      <c r="E185" s="8"/>
      <c r="F185" s="62"/>
      <c r="G185" s="8"/>
      <c r="H185" s="8"/>
      <c r="I185" s="8"/>
      <c r="J185" s="8"/>
      <c r="K185" s="8"/>
      <c r="L185" s="8"/>
      <c r="M185" s="67"/>
      <c r="N185" s="8"/>
    </row>
    <row r="186" spans="1:14" ht="12.75">
      <c r="A186" s="61"/>
      <c r="B186" s="23"/>
      <c r="C186" s="23"/>
      <c r="D186" s="23"/>
      <c r="E186" s="8"/>
      <c r="F186" s="62"/>
      <c r="G186" s="8"/>
      <c r="H186" s="8"/>
      <c r="I186" s="8"/>
      <c r="J186" s="8"/>
      <c r="K186" s="8"/>
      <c r="L186" s="8"/>
      <c r="M186" s="67"/>
      <c r="N186" s="8"/>
    </row>
    <row r="187" spans="1:14" ht="12.75">
      <c r="A187" s="61"/>
      <c r="B187" s="23"/>
      <c r="C187" s="23"/>
      <c r="D187" s="23"/>
      <c r="E187" s="8"/>
      <c r="F187" s="62"/>
      <c r="G187" s="8"/>
      <c r="H187" s="8"/>
      <c r="I187" s="8"/>
      <c r="J187" s="8"/>
      <c r="K187" s="8"/>
      <c r="L187" s="8"/>
      <c r="M187" s="67"/>
      <c r="N187" s="8"/>
    </row>
    <row r="188" spans="1:14" ht="12.75">
      <c r="A188" s="61"/>
      <c r="B188" s="23"/>
      <c r="C188" s="23"/>
      <c r="D188" s="23"/>
      <c r="E188" s="8"/>
      <c r="F188" s="62"/>
      <c r="G188" s="8"/>
      <c r="H188" s="8"/>
      <c r="I188" s="8"/>
      <c r="J188" s="8"/>
      <c r="K188" s="8"/>
      <c r="L188" s="8"/>
      <c r="M188" s="67"/>
      <c r="N188" s="8"/>
    </row>
    <row r="189" spans="1:14" ht="12.75">
      <c r="A189" s="61"/>
      <c r="B189" s="23"/>
      <c r="C189" s="23"/>
      <c r="D189" s="23"/>
      <c r="E189" s="8"/>
      <c r="F189" s="62"/>
      <c r="G189" s="8"/>
      <c r="H189" s="8"/>
      <c r="I189" s="8"/>
      <c r="J189" s="8"/>
      <c r="K189" s="8"/>
      <c r="L189" s="8"/>
      <c r="M189" s="67"/>
      <c r="N189" s="8"/>
    </row>
    <row r="190" spans="1:14" ht="12.75">
      <c r="A190" s="61"/>
      <c r="B190" s="23"/>
      <c r="C190" s="23"/>
      <c r="D190" s="23"/>
      <c r="E190" s="8"/>
      <c r="F190" s="62"/>
      <c r="G190" s="8"/>
      <c r="H190" s="8"/>
      <c r="I190" s="8"/>
      <c r="J190" s="8"/>
      <c r="K190" s="8"/>
      <c r="L190" s="8"/>
      <c r="M190" s="67"/>
      <c r="N190" s="8"/>
    </row>
    <row r="191" spans="1:14" ht="12.75">
      <c r="A191" s="61"/>
      <c r="B191" s="23"/>
      <c r="C191" s="23"/>
      <c r="D191" s="23"/>
      <c r="E191" s="8"/>
      <c r="F191" s="62"/>
      <c r="G191" s="8"/>
      <c r="H191" s="8"/>
      <c r="I191" s="8"/>
      <c r="J191" s="8"/>
      <c r="K191" s="8"/>
      <c r="L191" s="8"/>
      <c r="M191" s="67"/>
      <c r="N191" s="8"/>
    </row>
    <row r="192" spans="1:14" ht="12.75">
      <c r="A192" s="61"/>
      <c r="B192" s="23"/>
      <c r="C192" s="23"/>
      <c r="D192" s="23"/>
      <c r="E192" s="8"/>
      <c r="F192" s="62"/>
      <c r="G192" s="8"/>
      <c r="H192" s="8"/>
      <c r="I192" s="8"/>
      <c r="J192" s="8"/>
      <c r="K192" s="8"/>
      <c r="L192" s="8"/>
      <c r="M192" s="67"/>
      <c r="N192" s="8"/>
    </row>
    <row r="193" spans="1:14" ht="12.75">
      <c r="A193" s="61"/>
      <c r="B193" s="23"/>
      <c r="C193" s="23"/>
      <c r="D193" s="23"/>
      <c r="E193" s="8"/>
      <c r="F193" s="62"/>
      <c r="G193" s="8"/>
      <c r="H193" s="8"/>
      <c r="I193" s="8"/>
      <c r="J193" s="8"/>
      <c r="K193" s="8"/>
      <c r="L193" s="8"/>
      <c r="M193" s="67"/>
      <c r="N193" s="8"/>
    </row>
    <row r="194" spans="1:14" ht="12.75">
      <c r="A194" s="61"/>
      <c r="B194" s="23"/>
      <c r="C194" s="23"/>
      <c r="D194" s="23"/>
      <c r="E194" s="8"/>
      <c r="F194" s="62"/>
      <c r="G194" s="8"/>
      <c r="H194" s="8"/>
      <c r="I194" s="8"/>
      <c r="J194" s="8"/>
      <c r="K194" s="8"/>
      <c r="L194" s="8"/>
      <c r="M194" s="67"/>
      <c r="N194" s="8"/>
    </row>
    <row r="195" spans="1:14" ht="12.75">
      <c r="A195" s="61"/>
      <c r="B195" s="23"/>
      <c r="C195" s="23"/>
      <c r="D195" s="23"/>
      <c r="E195" s="8"/>
      <c r="F195" s="62"/>
      <c r="G195" s="8"/>
      <c r="H195" s="8"/>
      <c r="I195" s="8"/>
      <c r="J195" s="8"/>
      <c r="K195" s="8"/>
      <c r="L195" s="8"/>
      <c r="M195" s="67"/>
      <c r="N195" s="8"/>
    </row>
    <row r="196" spans="1:14" ht="12.75">
      <c r="A196" s="61"/>
      <c r="B196" s="23"/>
      <c r="C196" s="23"/>
      <c r="D196" s="23"/>
      <c r="E196" s="8"/>
      <c r="F196" s="62"/>
      <c r="G196" s="8"/>
      <c r="H196" s="8"/>
      <c r="I196" s="8"/>
      <c r="J196" s="8"/>
      <c r="K196" s="8"/>
      <c r="L196" s="8"/>
      <c r="M196" s="67"/>
      <c r="N196" s="8"/>
    </row>
    <row r="197" spans="1:14" ht="12.75">
      <c r="A197" s="61"/>
      <c r="B197" s="23"/>
      <c r="C197" s="23"/>
      <c r="D197" s="23"/>
      <c r="E197" s="8"/>
      <c r="F197" s="62"/>
      <c r="G197" s="8"/>
      <c r="H197" s="8"/>
      <c r="I197" s="8"/>
      <c r="J197" s="8"/>
      <c r="K197" s="8"/>
      <c r="L197" s="8"/>
      <c r="M197" s="67"/>
      <c r="N197" s="8"/>
    </row>
    <row r="198" spans="1:14" ht="12.75">
      <c r="A198" s="61"/>
      <c r="B198" s="23"/>
      <c r="C198" s="23"/>
      <c r="D198" s="23"/>
      <c r="E198" s="8"/>
      <c r="F198" s="62"/>
      <c r="G198" s="8"/>
      <c r="H198" s="8"/>
      <c r="I198" s="8"/>
      <c r="J198" s="8"/>
      <c r="K198" s="8"/>
      <c r="L198" s="8"/>
      <c r="M198" s="67"/>
      <c r="N198" s="8"/>
    </row>
    <row r="199" spans="1:14" ht="12.75">
      <c r="A199" s="61"/>
      <c r="B199" s="23"/>
      <c r="C199" s="23"/>
      <c r="D199" s="23"/>
      <c r="E199" s="8"/>
      <c r="F199" s="62"/>
      <c r="G199" s="8"/>
      <c r="H199" s="8"/>
      <c r="I199" s="8"/>
      <c r="J199" s="8"/>
      <c r="K199" s="8"/>
      <c r="L199" s="8"/>
      <c r="M199" s="67"/>
      <c r="N199" s="8"/>
    </row>
    <row r="200" spans="1:14" ht="12.75">
      <c r="A200" s="61"/>
      <c r="B200" s="23"/>
      <c r="C200" s="23"/>
      <c r="D200" s="23"/>
      <c r="E200" s="8"/>
      <c r="F200" s="62"/>
      <c r="G200" s="8"/>
      <c r="H200" s="8"/>
      <c r="I200" s="8"/>
      <c r="J200" s="8"/>
      <c r="K200" s="8"/>
      <c r="L200" s="8"/>
      <c r="M200" s="67"/>
      <c r="N200" s="8"/>
    </row>
    <row r="201" spans="1:14" ht="12.75">
      <c r="A201" s="61"/>
      <c r="B201" s="23"/>
      <c r="C201" s="23"/>
      <c r="D201" s="23"/>
      <c r="E201" s="8"/>
      <c r="F201" s="62"/>
      <c r="G201" s="8"/>
      <c r="H201" s="8"/>
      <c r="I201" s="8"/>
      <c r="J201" s="8"/>
      <c r="K201" s="8"/>
      <c r="L201" s="8"/>
      <c r="M201" s="67"/>
      <c r="N201" s="8"/>
    </row>
    <row r="202" spans="1:14" ht="12.75">
      <c r="A202" s="61"/>
      <c r="B202" s="23"/>
      <c r="C202" s="23"/>
      <c r="D202" s="23"/>
      <c r="E202" s="8"/>
      <c r="F202" s="62"/>
      <c r="G202" s="8"/>
      <c r="H202" s="8"/>
      <c r="I202" s="8"/>
      <c r="J202" s="8"/>
      <c r="K202" s="8"/>
      <c r="L202" s="8"/>
      <c r="M202" s="67"/>
      <c r="N202" s="8"/>
    </row>
    <row r="203" spans="1:14" ht="12.75">
      <c r="A203" s="61"/>
      <c r="B203" s="23"/>
      <c r="C203" s="23"/>
      <c r="D203" s="23"/>
      <c r="E203" s="8"/>
      <c r="F203" s="62"/>
      <c r="G203" s="8"/>
      <c r="H203" s="8"/>
      <c r="I203" s="8"/>
      <c r="J203" s="8"/>
      <c r="K203" s="8"/>
      <c r="L203" s="8"/>
      <c r="M203" s="67"/>
      <c r="N203" s="8"/>
    </row>
    <row r="204" spans="1:14" ht="12.75">
      <c r="A204" s="61"/>
      <c r="B204" s="23"/>
      <c r="C204" s="23"/>
      <c r="D204" s="23"/>
      <c r="E204" s="8"/>
      <c r="F204" s="62"/>
      <c r="G204" s="8"/>
      <c r="H204" s="8"/>
      <c r="I204" s="8"/>
      <c r="J204" s="8"/>
      <c r="K204" s="8"/>
      <c r="L204" s="8"/>
      <c r="M204" s="67"/>
      <c r="N204" s="8"/>
    </row>
    <row r="205" spans="1:14" ht="12.75">
      <c r="A205" s="61"/>
      <c r="B205" s="23"/>
      <c r="C205" s="23"/>
      <c r="D205" s="23"/>
      <c r="E205" s="8"/>
      <c r="F205" s="62"/>
      <c r="G205" s="8"/>
      <c r="H205" s="8"/>
      <c r="I205" s="8"/>
      <c r="J205" s="8"/>
      <c r="K205" s="8"/>
      <c r="L205" s="8"/>
      <c r="M205" s="67"/>
      <c r="N205" s="8"/>
    </row>
    <row r="206" spans="1:14" ht="12.75">
      <c r="A206" s="61"/>
      <c r="B206" s="23"/>
      <c r="C206" s="23"/>
      <c r="D206" s="23"/>
      <c r="E206" s="8"/>
      <c r="F206" s="62"/>
      <c r="G206" s="8"/>
      <c r="H206" s="8"/>
      <c r="I206" s="8"/>
      <c r="J206" s="8"/>
      <c r="K206" s="8"/>
      <c r="L206" s="8"/>
      <c r="M206" s="67"/>
      <c r="N206" s="8"/>
    </row>
    <row r="207" spans="1:14" ht="12.75">
      <c r="A207" s="61"/>
      <c r="B207" s="23"/>
      <c r="C207" s="23"/>
      <c r="D207" s="23"/>
      <c r="E207" s="8"/>
      <c r="F207" s="62"/>
      <c r="G207" s="8"/>
      <c r="H207" s="8"/>
      <c r="I207" s="8"/>
      <c r="J207" s="8"/>
      <c r="K207" s="8"/>
      <c r="L207" s="8"/>
      <c r="M207" s="67"/>
      <c r="N207" s="8"/>
    </row>
    <row r="208" spans="1:14" ht="12.75">
      <c r="A208" s="61"/>
      <c r="B208" s="23"/>
      <c r="C208" s="23"/>
      <c r="D208" s="23"/>
      <c r="E208" s="8"/>
      <c r="F208" s="62"/>
      <c r="G208" s="8"/>
      <c r="H208" s="8"/>
      <c r="I208" s="8"/>
      <c r="J208" s="8"/>
      <c r="K208" s="8"/>
      <c r="L208" s="8"/>
      <c r="M208" s="67"/>
      <c r="N208" s="8"/>
    </row>
    <row r="209" spans="1:14" ht="12.75">
      <c r="A209" s="61"/>
      <c r="B209" s="23"/>
      <c r="C209" s="23"/>
      <c r="D209" s="23"/>
      <c r="E209" s="8"/>
      <c r="F209" s="62"/>
      <c r="G209" s="8"/>
      <c r="H209" s="8"/>
      <c r="I209" s="8"/>
      <c r="J209" s="8"/>
      <c r="K209" s="8"/>
      <c r="L209" s="8"/>
      <c r="M209" s="67"/>
      <c r="N209" s="8"/>
    </row>
    <row r="210" spans="1:14" ht="12.75">
      <c r="A210" s="61"/>
      <c r="B210" s="23"/>
      <c r="C210" s="23"/>
      <c r="D210" s="23"/>
      <c r="E210" s="8"/>
      <c r="F210" s="62"/>
      <c r="G210" s="8"/>
      <c r="H210" s="8"/>
      <c r="I210" s="8"/>
      <c r="J210" s="8"/>
      <c r="K210" s="8"/>
      <c r="L210" s="8"/>
      <c r="M210" s="67"/>
      <c r="N210" s="8"/>
    </row>
    <row r="211" spans="1:14" ht="12.75">
      <c r="A211" s="61"/>
      <c r="B211" s="23"/>
      <c r="C211" s="23"/>
      <c r="D211" s="23"/>
      <c r="E211" s="8"/>
      <c r="F211" s="62"/>
      <c r="G211" s="8"/>
      <c r="H211" s="8"/>
      <c r="I211" s="8"/>
      <c r="J211" s="8"/>
      <c r="K211" s="8"/>
      <c r="L211" s="8"/>
      <c r="M211" s="67"/>
      <c r="N211" s="8"/>
    </row>
    <row r="212" spans="1:14" ht="12.75">
      <c r="A212" s="61"/>
      <c r="B212" s="23"/>
      <c r="C212" s="23"/>
      <c r="D212" s="23"/>
      <c r="E212" s="8"/>
      <c r="F212" s="62"/>
      <c r="G212" s="8"/>
      <c r="H212" s="8"/>
      <c r="I212" s="8"/>
      <c r="J212" s="8"/>
      <c r="K212" s="8"/>
      <c r="L212" s="8"/>
      <c r="M212" s="67"/>
      <c r="N212" s="8"/>
    </row>
    <row r="213" spans="1:14" ht="12.75">
      <c r="A213" s="61"/>
      <c r="B213" s="23"/>
      <c r="C213" s="23"/>
      <c r="D213" s="23"/>
      <c r="E213" s="8"/>
      <c r="F213" s="62"/>
      <c r="G213" s="8"/>
      <c r="H213" s="8"/>
      <c r="I213" s="8"/>
      <c r="J213" s="8"/>
      <c r="K213" s="8"/>
      <c r="L213" s="8"/>
      <c r="M213" s="67"/>
      <c r="N213" s="8"/>
    </row>
    <row r="214" spans="1:14" ht="12.75">
      <c r="A214" s="61"/>
      <c r="B214" s="23"/>
      <c r="C214" s="23"/>
      <c r="D214" s="23"/>
      <c r="E214" s="8"/>
      <c r="F214" s="62"/>
      <c r="G214" s="8"/>
      <c r="H214" s="8"/>
      <c r="I214" s="8"/>
      <c r="J214" s="8"/>
      <c r="K214" s="8"/>
      <c r="L214" s="8"/>
      <c r="M214" s="67"/>
      <c r="N214" s="8"/>
    </row>
    <row r="215" spans="1:14" ht="12.75">
      <c r="A215" s="61"/>
      <c r="B215" s="23"/>
      <c r="C215" s="23"/>
      <c r="D215" s="23"/>
      <c r="E215" s="8"/>
      <c r="F215" s="62"/>
      <c r="G215" s="8"/>
      <c r="H215" s="8"/>
      <c r="I215" s="8"/>
      <c r="J215" s="8"/>
      <c r="K215" s="8"/>
      <c r="L215" s="8"/>
      <c r="M215" s="67"/>
      <c r="N215" s="8"/>
    </row>
    <row r="216" spans="1:14" ht="12.75">
      <c r="A216" s="61"/>
      <c r="B216" s="23"/>
      <c r="C216" s="23"/>
      <c r="D216" s="23"/>
      <c r="E216" s="8"/>
      <c r="F216" s="62"/>
      <c r="G216" s="8"/>
      <c r="H216" s="8"/>
      <c r="I216" s="8"/>
      <c r="J216" s="8"/>
      <c r="K216" s="8"/>
      <c r="L216" s="8"/>
      <c r="M216" s="67"/>
      <c r="N216" s="8"/>
    </row>
    <row r="217" spans="1:14" ht="12.75">
      <c r="A217" s="61"/>
      <c r="B217" s="23"/>
      <c r="C217" s="23"/>
      <c r="D217" s="23"/>
      <c r="E217" s="8"/>
      <c r="F217" s="62"/>
      <c r="G217" s="8"/>
      <c r="H217" s="8"/>
      <c r="I217" s="8"/>
      <c r="J217" s="8"/>
      <c r="K217" s="8"/>
      <c r="L217" s="8"/>
      <c r="M217" s="67"/>
      <c r="N217" s="8"/>
    </row>
    <row r="218" spans="1:14" ht="12.75">
      <c r="A218" s="61"/>
      <c r="B218" s="23"/>
      <c r="C218" s="23"/>
      <c r="D218" s="23"/>
      <c r="E218" s="8"/>
      <c r="F218" s="62"/>
      <c r="G218" s="8"/>
      <c r="H218" s="8"/>
      <c r="I218" s="8"/>
      <c r="J218" s="8"/>
      <c r="K218" s="8"/>
      <c r="L218" s="8"/>
      <c r="M218" s="67"/>
      <c r="N218" s="8"/>
    </row>
    <row r="219" spans="1:14" ht="12.75">
      <c r="A219" s="61"/>
      <c r="B219" s="23"/>
      <c r="C219" s="23"/>
      <c r="D219" s="23"/>
      <c r="E219" s="8"/>
      <c r="F219" s="62"/>
      <c r="G219" s="8"/>
      <c r="H219" s="8"/>
      <c r="I219" s="8"/>
      <c r="J219" s="8"/>
      <c r="K219" s="8"/>
      <c r="L219" s="8"/>
      <c r="M219" s="67"/>
      <c r="N219" s="8"/>
    </row>
    <row r="220" spans="1:14" ht="12.75">
      <c r="A220" s="61"/>
      <c r="B220" s="23"/>
      <c r="C220" s="23"/>
      <c r="D220" s="23"/>
      <c r="E220" s="8"/>
      <c r="F220" s="62"/>
      <c r="G220" s="8"/>
      <c r="H220" s="8"/>
      <c r="I220" s="8"/>
      <c r="J220" s="8"/>
      <c r="K220" s="8"/>
      <c r="L220" s="8"/>
      <c r="M220" s="67"/>
      <c r="N220" s="8"/>
    </row>
    <row r="221" spans="1:14" ht="12.75">
      <c r="A221" s="61"/>
      <c r="B221" s="23"/>
      <c r="C221" s="23"/>
      <c r="D221" s="23"/>
      <c r="E221" s="8"/>
      <c r="F221" s="62"/>
      <c r="G221" s="8"/>
      <c r="H221" s="8"/>
      <c r="I221" s="8"/>
      <c r="J221" s="8"/>
      <c r="K221" s="8"/>
      <c r="L221" s="8"/>
      <c r="M221" s="67"/>
      <c r="N221" s="8"/>
    </row>
    <row r="222" spans="1:14" ht="12.75">
      <c r="A222" s="61"/>
      <c r="B222" s="23"/>
      <c r="C222" s="23"/>
      <c r="D222" s="23"/>
      <c r="E222" s="8"/>
      <c r="F222" s="62"/>
      <c r="G222" s="8"/>
      <c r="H222" s="8"/>
      <c r="I222" s="8"/>
      <c r="J222" s="8"/>
      <c r="K222" s="8"/>
      <c r="L222" s="8"/>
      <c r="M222" s="67"/>
      <c r="N222" s="8"/>
    </row>
    <row r="223" spans="1:14" ht="12.75">
      <c r="A223" s="61"/>
      <c r="B223" s="23"/>
      <c r="C223" s="23"/>
      <c r="D223" s="23"/>
      <c r="E223" s="8"/>
      <c r="F223" s="62"/>
      <c r="G223" s="8"/>
      <c r="H223" s="8"/>
      <c r="I223" s="8"/>
      <c r="J223" s="8"/>
      <c r="K223" s="8"/>
      <c r="L223" s="8"/>
      <c r="M223" s="67"/>
      <c r="N223" s="8"/>
    </row>
    <row r="224" spans="1:14" ht="12.75">
      <c r="A224" s="61"/>
      <c r="B224" s="23"/>
      <c r="C224" s="23"/>
      <c r="D224" s="23"/>
      <c r="E224" s="8"/>
      <c r="F224" s="62"/>
      <c r="G224" s="8"/>
      <c r="H224" s="8"/>
      <c r="I224" s="8"/>
      <c r="J224" s="8"/>
      <c r="K224" s="8"/>
      <c r="L224" s="8"/>
      <c r="M224" s="67"/>
      <c r="N224" s="8"/>
    </row>
    <row r="225" spans="1:14" ht="12.75">
      <c r="A225" s="61"/>
      <c r="B225" s="23"/>
      <c r="C225" s="23"/>
      <c r="D225" s="23"/>
      <c r="E225" s="8"/>
      <c r="F225" s="62"/>
      <c r="G225" s="8"/>
      <c r="H225" s="8"/>
      <c r="I225" s="8"/>
      <c r="J225" s="8"/>
      <c r="K225" s="8"/>
      <c r="L225" s="8"/>
      <c r="M225" s="67"/>
      <c r="N225" s="8"/>
    </row>
    <row r="226" spans="1:14" ht="12.75">
      <c r="A226" s="61"/>
      <c r="B226" s="23"/>
      <c r="C226" s="23"/>
      <c r="D226" s="23"/>
      <c r="E226" s="8"/>
      <c r="F226" s="62"/>
      <c r="G226" s="8"/>
      <c r="H226" s="8"/>
      <c r="I226" s="8"/>
      <c r="J226" s="8"/>
      <c r="K226" s="8"/>
      <c r="L226" s="8"/>
      <c r="M226" s="67"/>
      <c r="N226" s="8"/>
    </row>
    <row r="227" spans="1:14" ht="12.75">
      <c r="A227" s="61"/>
      <c r="B227" s="23"/>
      <c r="C227" s="23"/>
      <c r="D227" s="23"/>
      <c r="E227" s="8"/>
      <c r="F227" s="62"/>
      <c r="G227" s="8"/>
      <c r="H227" s="8"/>
      <c r="I227" s="8"/>
      <c r="J227" s="8"/>
      <c r="K227" s="8"/>
      <c r="L227" s="8"/>
      <c r="M227" s="67"/>
      <c r="N227" s="8"/>
    </row>
    <row r="228" spans="1:14" ht="12.75">
      <c r="A228" s="61"/>
      <c r="B228" s="23"/>
      <c r="C228" s="23"/>
      <c r="D228" s="23"/>
      <c r="E228" s="8"/>
      <c r="F228" s="62"/>
      <c r="G228" s="8"/>
      <c r="H228" s="8"/>
      <c r="I228" s="8"/>
      <c r="J228" s="8"/>
      <c r="K228" s="8"/>
      <c r="L228" s="8"/>
      <c r="M228" s="67"/>
      <c r="N228" s="8"/>
    </row>
    <row r="229" spans="1:14" ht="12.75">
      <c r="A229" s="61"/>
      <c r="B229" s="23"/>
      <c r="C229" s="23"/>
      <c r="D229" s="23"/>
      <c r="E229" s="8"/>
      <c r="F229" s="62"/>
      <c r="G229" s="8"/>
      <c r="H229" s="8"/>
      <c r="I229" s="8"/>
      <c r="J229" s="8"/>
      <c r="K229" s="8"/>
      <c r="L229" s="8"/>
      <c r="M229" s="67"/>
      <c r="N229" s="8"/>
    </row>
    <row r="230" spans="1:14" ht="12.75">
      <c r="A230" s="61"/>
      <c r="B230" s="23"/>
      <c r="C230" s="23"/>
      <c r="D230" s="23"/>
      <c r="E230" s="8"/>
      <c r="F230" s="62"/>
      <c r="G230" s="8"/>
      <c r="H230" s="8"/>
      <c r="I230" s="8"/>
      <c r="J230" s="8"/>
      <c r="K230" s="8"/>
      <c r="L230" s="8"/>
      <c r="M230" s="67"/>
      <c r="N230" s="8"/>
    </row>
    <row r="231" spans="1:14" ht="12.75">
      <c r="A231" s="61"/>
      <c r="B231" s="23"/>
      <c r="C231" s="23"/>
      <c r="D231" s="23"/>
      <c r="E231" s="8"/>
      <c r="F231" s="62"/>
      <c r="G231" s="8"/>
      <c r="H231" s="8"/>
      <c r="I231" s="8"/>
      <c r="J231" s="8"/>
      <c r="K231" s="8"/>
      <c r="L231" s="8"/>
      <c r="M231" s="67"/>
      <c r="N231" s="8"/>
    </row>
    <row r="232" spans="1:14" ht="12.75">
      <c r="A232" s="61"/>
      <c r="B232" s="23"/>
      <c r="C232" s="23"/>
      <c r="D232" s="23"/>
      <c r="E232" s="8"/>
      <c r="F232" s="62"/>
      <c r="G232" s="8"/>
      <c r="H232" s="8"/>
      <c r="I232" s="8"/>
      <c r="J232" s="8"/>
      <c r="K232" s="8"/>
      <c r="L232" s="8"/>
      <c r="M232" s="67"/>
      <c r="N232" s="8"/>
    </row>
    <row r="233" spans="1:14" ht="12.75">
      <c r="A233" s="61"/>
      <c r="B233" s="23"/>
      <c r="C233" s="23"/>
      <c r="D233" s="23"/>
      <c r="E233" s="8"/>
      <c r="F233" s="62"/>
      <c r="G233" s="8"/>
      <c r="H233" s="8"/>
      <c r="I233" s="8"/>
      <c r="J233" s="8"/>
      <c r="K233" s="8"/>
      <c r="L233" s="8"/>
      <c r="M233" s="67"/>
      <c r="N233" s="8"/>
    </row>
  </sheetData>
  <sheetProtection/>
  <mergeCells count="8">
    <mergeCell ref="A108:C108"/>
    <mergeCell ref="A116:C116"/>
    <mergeCell ref="A1:C1"/>
    <mergeCell ref="A62:C62"/>
    <mergeCell ref="A39:C39"/>
    <mergeCell ref="A81:C81"/>
    <mergeCell ref="A94:C94"/>
    <mergeCell ref="A101:C101"/>
  </mergeCells>
  <conditionalFormatting sqref="F107:F109 E110:F110 B110:B114 E112 F111:F114 E118:F119 F120:F121 B118:B121 E121 B64:B79 F100 E96:F99 B96:B99 F93 E83:F92 B83:B92 F80 E46:E47 E43:F43 E41:E43 F41:F61 B41:B55 E3:F36 B3:B36 E64:F79 B103:B106 E103:F106">
    <cfRule type="cellIs" priority="52" dxfId="5" operator="equal" stopIfTrue="1">
      <formula>"žá"</formula>
    </cfRule>
    <cfRule type="cellIs" priority="53" dxfId="4" operator="equal" stopIfTrue="1">
      <formula>"m"</formula>
    </cfRule>
    <cfRule type="cellIs" priority="54" dxfId="0" operator="equal" stopIfTrue="1">
      <formula>"ž"</formula>
    </cfRule>
  </conditionalFormatting>
  <conditionalFormatting sqref="H110:K114 H118:K121 H64:K79 H96:K99 H83:K92 H41:K55 H3:K36 H103:K106">
    <cfRule type="cellIs" priority="43" dxfId="2" operator="lessThan" stopIfTrue="1">
      <formula>30</formula>
    </cfRule>
    <cfRule type="cellIs" priority="44" dxfId="1" operator="between" stopIfTrue="1">
      <formula>30</formula>
      <formula>35</formula>
    </cfRule>
    <cfRule type="cellIs" priority="45" dxfId="0" operator="between" stopIfTrue="1">
      <formula>36</formula>
      <formula>39</formula>
    </cfRule>
  </conditionalFormatting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2010-06-13T20:29:17Z</cp:lastPrinted>
  <dcterms:created xsi:type="dcterms:W3CDTF">2006-01-17T12:31:27Z</dcterms:created>
  <dcterms:modified xsi:type="dcterms:W3CDTF">2010-06-14T18:28:01Z</dcterms:modified>
  <cp:category/>
  <cp:version/>
  <cp:contentType/>
  <cp:contentStatus/>
</cp:coreProperties>
</file>